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https://ryfylkeikt-my.sharepoint.com/personal/andreas_rolfsen_sauda_kommune_no/Documents/Sauda idrettsråd/2025/"/>
    </mc:Choice>
  </mc:AlternateContent>
  <xr:revisionPtr revIDLastSave="42" documentId="8_{3F85658B-FF37-44AC-8BDC-67BAA29C87B6}" xr6:coauthVersionLast="47" xr6:coauthVersionMax="47" xr10:uidLastSave="{72053FEA-6FBC-4FF8-952F-B226D10D8F52}"/>
  <bookViews>
    <workbookView xWindow="28680" yWindow="-120" windowWidth="29040" windowHeight="15720" tabRatio="626" activeTab="1" xr2:uid="{91EB5B19-600A-4B83-930B-ABB18EB93719}"/>
  </bookViews>
  <sheets>
    <sheet name="Ark1" sheetId="21" r:id="rId1"/>
    <sheet name="2025" sheetId="23" r:id="rId2"/>
    <sheet name="2024" sheetId="22" r:id="rId3"/>
    <sheet name="2022 forslag" sheetId="20" r:id="rId4"/>
    <sheet name="2021" sheetId="17" r:id="rId5"/>
    <sheet name="2020" sheetId="19" r:id="rId6"/>
    <sheet name="2019" sheetId="18" r:id="rId7"/>
    <sheet name="2018" sheetId="15" r:id="rId8"/>
    <sheet name="2016" sheetId="11" r:id="rId9"/>
    <sheet name="2017" sheetId="13" r:id="rId10"/>
    <sheet name="Ark3" sheetId="14" r:id="rId11"/>
  </sheets>
  <definedNames>
    <definedName name="_xlnm.Print_Area" localSheetId="7">'2018'!$A$2:$V$30</definedName>
    <definedName name="_xlnm.Print_Area" localSheetId="6">'2019'!$A$2:$V$30</definedName>
    <definedName name="_xlnm.Print_Area" localSheetId="5">'2020'!$A$2:$U$29</definedName>
    <definedName name="_xlnm.Print_Area" localSheetId="4">'2021'!$A$2:$U$28</definedName>
    <definedName name="_xlnm.Print_Area" localSheetId="3">'2022 forslag'!$A$2:$Q$30</definedName>
    <definedName name="_xlnm.Print_Area" localSheetId="2">'2024'!$A$2:$Q$30</definedName>
    <definedName name="_xlnm.Print_Area" localSheetId="1">'2025'!$A$2:$Q$30</definedName>
    <definedName name="_xlnm.Print_Titles" localSheetId="7">'2018'!$A:$A</definedName>
    <definedName name="_xlnm.Print_Titles" localSheetId="6">'2019'!$A:$A</definedName>
    <definedName name="_xlnm.Print_Titles" localSheetId="5">'2020'!$A:$A</definedName>
    <definedName name="_xlnm.Print_Titles" localSheetId="4">'2021'!$A:$A</definedName>
    <definedName name="_xlnm.Print_Titles" localSheetId="3">'2022 forslag'!$A:$A</definedName>
    <definedName name="_xlnm.Print_Titles" localSheetId="2">'2024'!$A:$A</definedName>
    <definedName name="_xlnm.Print_Titles" localSheetId="1">'2025'!$A:$A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3" l="1"/>
  <c r="B16" i="23"/>
  <c r="B17" i="23"/>
  <c r="B18" i="23"/>
  <c r="B19" i="23"/>
  <c r="B20" i="23"/>
  <c r="B21" i="23"/>
  <c r="B22" i="23"/>
  <c r="B23" i="23"/>
  <c r="B14" i="23"/>
  <c r="B25" i="23"/>
  <c r="G4" i="23"/>
  <c r="B9" i="23"/>
  <c r="D9" i="23"/>
  <c r="D10" i="23"/>
  <c r="D14" i="23"/>
  <c r="E9" i="23"/>
  <c r="E14" i="23"/>
  <c r="G14" i="23"/>
  <c r="J14" i="23"/>
  <c r="R14" i="23"/>
  <c r="D15" i="23"/>
  <c r="E15" i="23"/>
  <c r="G15" i="23"/>
  <c r="J15" i="23"/>
  <c r="R15" i="23"/>
  <c r="D16" i="23"/>
  <c r="E16" i="23"/>
  <c r="G16" i="23"/>
  <c r="J16" i="23"/>
  <c r="R16" i="23"/>
  <c r="D17" i="23"/>
  <c r="E17" i="23"/>
  <c r="G17" i="23"/>
  <c r="J17" i="23"/>
  <c r="R17" i="23"/>
  <c r="D18" i="23"/>
  <c r="E18" i="23"/>
  <c r="G18" i="23"/>
  <c r="J18" i="23"/>
  <c r="R18" i="23"/>
  <c r="D19" i="23"/>
  <c r="E19" i="23"/>
  <c r="G19" i="23"/>
  <c r="J19" i="23"/>
  <c r="R19" i="23"/>
  <c r="D20" i="23"/>
  <c r="E20" i="23"/>
  <c r="G20" i="23"/>
  <c r="J20" i="23"/>
  <c r="R20" i="23"/>
  <c r="D21" i="23"/>
  <c r="E21" i="23"/>
  <c r="G21" i="23"/>
  <c r="J21" i="23"/>
  <c r="R21" i="23"/>
  <c r="D22" i="23"/>
  <c r="E22" i="23"/>
  <c r="G22" i="23"/>
  <c r="J22" i="23"/>
  <c r="R22" i="23"/>
  <c r="D23" i="23"/>
  <c r="E23" i="23"/>
  <c r="G23" i="23"/>
  <c r="J23" i="23"/>
  <c r="R23" i="23"/>
  <c r="D24" i="23"/>
  <c r="E24" i="23"/>
  <c r="G24" i="23"/>
  <c r="J24" i="23"/>
  <c r="R24" i="23"/>
  <c r="G13" i="23"/>
  <c r="J13" i="23"/>
  <c r="R13" i="23"/>
  <c r="R25" i="23"/>
  <c r="G13" i="22"/>
  <c r="J13" i="22"/>
  <c r="F25" i="23"/>
  <c r="B26" i="23"/>
  <c r="A34" i="23"/>
  <c r="P26" i="23"/>
  <c r="N26" i="23"/>
  <c r="M26" i="23"/>
  <c r="L26" i="23"/>
  <c r="J25" i="23"/>
  <c r="Q25" i="23"/>
  <c r="I25" i="23"/>
  <c r="H25" i="23"/>
  <c r="G25" i="23"/>
  <c r="E25" i="23"/>
  <c r="D25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K24" i="23"/>
  <c r="K15" i="23"/>
  <c r="K13" i="23"/>
  <c r="B14" i="22"/>
  <c r="B15" i="22"/>
  <c r="B16" i="22"/>
  <c r="B17" i="22"/>
  <c r="B18" i="22"/>
  <c r="B19" i="22"/>
  <c r="B20" i="22"/>
  <c r="B21" i="22"/>
  <c r="B22" i="22"/>
  <c r="B23" i="22"/>
  <c r="B25" i="22"/>
  <c r="G4" i="22"/>
  <c r="B9" i="22"/>
  <c r="D9" i="22"/>
  <c r="D10" i="22"/>
  <c r="F25" i="22"/>
  <c r="B26" i="22"/>
  <c r="A34" i="22"/>
  <c r="A23" i="22"/>
  <c r="A22" i="22"/>
  <c r="A21" i="22"/>
  <c r="A20" i="22"/>
  <c r="A19" i="22"/>
  <c r="A18" i="22"/>
  <c r="A17" i="22"/>
  <c r="A16" i="22"/>
  <c r="A15" i="22"/>
  <c r="A14" i="22"/>
  <c r="W14" i="20"/>
  <c r="W15" i="20"/>
  <c r="W16" i="20"/>
  <c r="W19" i="20"/>
  <c r="W20" i="20"/>
  <c r="W21" i="20"/>
  <c r="W22" i="20"/>
  <c r="W23" i="20"/>
  <c r="W13" i="20"/>
  <c r="A14" i="20"/>
  <c r="A15" i="20"/>
  <c r="A16" i="20"/>
  <c r="A19" i="20"/>
  <c r="A20" i="20"/>
  <c r="A21" i="20"/>
  <c r="A22" i="20"/>
  <c r="A23" i="20"/>
  <c r="E9" i="22"/>
  <c r="E15" i="22"/>
  <c r="E16" i="22"/>
  <c r="E17" i="22"/>
  <c r="E18" i="22"/>
  <c r="E19" i="22"/>
  <c r="E20" i="22"/>
  <c r="E21" i="22"/>
  <c r="E22" i="22"/>
  <c r="E23" i="22"/>
  <c r="E24" i="22"/>
  <c r="E25" i="22"/>
  <c r="E14" i="22"/>
  <c r="D14" i="22"/>
  <c r="G14" i="22"/>
  <c r="J14" i="22"/>
  <c r="R14" i="22"/>
  <c r="D15" i="22"/>
  <c r="G15" i="22"/>
  <c r="J15" i="22"/>
  <c r="R15" i="22"/>
  <c r="D16" i="22"/>
  <c r="G16" i="22"/>
  <c r="J16" i="22"/>
  <c r="R16" i="22"/>
  <c r="D17" i="22"/>
  <c r="G17" i="22"/>
  <c r="J17" i="22"/>
  <c r="R17" i="22"/>
  <c r="D18" i="22"/>
  <c r="G18" i="22"/>
  <c r="J18" i="22"/>
  <c r="R18" i="22"/>
  <c r="D19" i="22"/>
  <c r="G19" i="22"/>
  <c r="J19" i="22"/>
  <c r="R19" i="22"/>
  <c r="D20" i="22"/>
  <c r="G20" i="22"/>
  <c r="J20" i="22"/>
  <c r="R20" i="22"/>
  <c r="D21" i="22"/>
  <c r="G21" i="22"/>
  <c r="J21" i="22"/>
  <c r="R21" i="22"/>
  <c r="D22" i="22"/>
  <c r="G22" i="22"/>
  <c r="J22" i="22"/>
  <c r="R22" i="22"/>
  <c r="D23" i="22"/>
  <c r="G23" i="22"/>
  <c r="J23" i="22"/>
  <c r="R23" i="22"/>
  <c r="D24" i="22"/>
  <c r="G24" i="22"/>
  <c r="J24" i="22"/>
  <c r="R24" i="22"/>
  <c r="J25" i="22"/>
  <c r="Q25" i="22"/>
  <c r="R25" i="22"/>
  <c r="R13" i="22"/>
  <c r="P26" i="22"/>
  <c r="N26" i="22"/>
  <c r="M26" i="22"/>
  <c r="L26" i="22"/>
  <c r="I25" i="22"/>
  <c r="H25" i="22"/>
  <c r="G25" i="22"/>
  <c r="D25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K24" i="22"/>
  <c r="K15" i="22"/>
  <c r="K13" i="22"/>
  <c r="J25" i="20"/>
  <c r="F25" i="20"/>
  <c r="B25" i="20"/>
  <c r="C18" i="20"/>
  <c r="P26" i="20"/>
  <c r="N26" i="20"/>
  <c r="M26" i="20"/>
  <c r="L26" i="20"/>
  <c r="I25" i="20"/>
  <c r="H25" i="20"/>
  <c r="K24" i="20"/>
  <c r="K15" i="20"/>
  <c r="K13" i="20"/>
  <c r="G13" i="20"/>
  <c r="G4" i="20"/>
  <c r="E9" i="20"/>
  <c r="N23" i="17"/>
  <c r="B14" i="17"/>
  <c r="D6" i="17"/>
  <c r="B9" i="17"/>
  <c r="D9" i="17"/>
  <c r="B15" i="17"/>
  <c r="B16" i="17"/>
  <c r="B17" i="17"/>
  <c r="B18" i="17"/>
  <c r="B19" i="17"/>
  <c r="B20" i="17"/>
  <c r="B21" i="17"/>
  <c r="B23" i="17"/>
  <c r="D10" i="17"/>
  <c r="D14" i="17"/>
  <c r="F9" i="17"/>
  <c r="F14" i="17"/>
  <c r="K14" i="17"/>
  <c r="F15" i="17"/>
  <c r="F16" i="17"/>
  <c r="F18" i="17"/>
  <c r="F20" i="17"/>
  <c r="F21" i="17"/>
  <c r="F22" i="17"/>
  <c r="I20" i="17"/>
  <c r="I21" i="17"/>
  <c r="AA21" i="17"/>
  <c r="I19" i="17"/>
  <c r="I18" i="17"/>
  <c r="I17" i="17"/>
  <c r="I16" i="17"/>
  <c r="AA16" i="17"/>
  <c r="I15" i="17"/>
  <c r="I14" i="17"/>
  <c r="I23" i="17"/>
  <c r="C21" i="17"/>
  <c r="AA15" i="17"/>
  <c r="AA20" i="17"/>
  <c r="T25" i="19"/>
  <c r="R25" i="19"/>
  <c r="Q25" i="19"/>
  <c r="P25" i="19"/>
  <c r="N24" i="19"/>
  <c r="M24" i="19"/>
  <c r="L24" i="19"/>
  <c r="J24" i="19"/>
  <c r="I24" i="19"/>
  <c r="H24" i="19"/>
  <c r="G24" i="19"/>
  <c r="E24" i="19"/>
  <c r="B24" i="19"/>
  <c r="C17" i="19"/>
  <c r="C23" i="19"/>
  <c r="C21" i="19"/>
  <c r="C20" i="19"/>
  <c r="C19" i="19"/>
  <c r="C18" i="19"/>
  <c r="O17" i="19"/>
  <c r="O15" i="19"/>
  <c r="K15" i="19"/>
  <c r="D6" i="19"/>
  <c r="D8" i="19"/>
  <c r="F11" i="19"/>
  <c r="T25" i="18"/>
  <c r="R25" i="18"/>
  <c r="Q25" i="18"/>
  <c r="P25" i="18"/>
  <c r="N24" i="18"/>
  <c r="M24" i="18"/>
  <c r="L24" i="18"/>
  <c r="J24" i="18"/>
  <c r="H24" i="18"/>
  <c r="G24" i="18"/>
  <c r="E24" i="18"/>
  <c r="O23" i="18"/>
  <c r="I22" i="18"/>
  <c r="B22" i="18"/>
  <c r="AA22" i="18"/>
  <c r="A22" i="18"/>
  <c r="I21" i="18"/>
  <c r="B21" i="18"/>
  <c r="AA21" i="18"/>
  <c r="A21" i="18"/>
  <c r="I20" i="18"/>
  <c r="B20" i="18"/>
  <c r="AA20" i="18"/>
  <c r="A20" i="18"/>
  <c r="I19" i="18"/>
  <c r="B19" i="18"/>
  <c r="AA19" i="18"/>
  <c r="A19" i="18"/>
  <c r="I18" i="18"/>
  <c r="B18" i="18"/>
  <c r="AA18" i="18"/>
  <c r="A18" i="18"/>
  <c r="I17" i="18"/>
  <c r="B17" i="18"/>
  <c r="AA17" i="18"/>
  <c r="A17" i="18"/>
  <c r="I16" i="18"/>
  <c r="B16" i="18"/>
  <c r="AA16" i="18"/>
  <c r="A16" i="18"/>
  <c r="O15" i="18"/>
  <c r="I15" i="18"/>
  <c r="B15" i="18"/>
  <c r="A15" i="18"/>
  <c r="I14" i="18"/>
  <c r="B14" i="18"/>
  <c r="AA14" i="18"/>
  <c r="AA15" i="18"/>
  <c r="AA13" i="18"/>
  <c r="A14" i="18"/>
  <c r="O13" i="18"/>
  <c r="K13" i="18"/>
  <c r="D6" i="18"/>
  <c r="F9" i="18"/>
  <c r="T24" i="17"/>
  <c r="R24" i="17"/>
  <c r="Q24" i="17"/>
  <c r="P24" i="17"/>
  <c r="M23" i="17"/>
  <c r="L23" i="17"/>
  <c r="J23" i="17"/>
  <c r="H23" i="17"/>
  <c r="G23" i="17"/>
  <c r="E23" i="17"/>
  <c r="O22" i="17"/>
  <c r="A21" i="17"/>
  <c r="A20" i="17"/>
  <c r="A19" i="17"/>
  <c r="A18" i="17"/>
  <c r="AA17" i="17"/>
  <c r="A17" i="17"/>
  <c r="A16" i="17"/>
  <c r="O15" i="17"/>
  <c r="A15" i="17"/>
  <c r="AA14" i="17"/>
  <c r="A14" i="17"/>
  <c r="O13" i="17"/>
  <c r="K13" i="17"/>
  <c r="N24" i="15"/>
  <c r="T25" i="15"/>
  <c r="R25" i="15"/>
  <c r="Q25" i="15"/>
  <c r="P25" i="15"/>
  <c r="M24" i="15"/>
  <c r="L24" i="15"/>
  <c r="J24" i="15"/>
  <c r="H24" i="15"/>
  <c r="G24" i="15"/>
  <c r="E24" i="15"/>
  <c r="O23" i="15"/>
  <c r="I22" i="15"/>
  <c r="B22" i="15"/>
  <c r="AA22" i="15"/>
  <c r="A22" i="15"/>
  <c r="I21" i="15"/>
  <c r="B21" i="15"/>
  <c r="AA21" i="15"/>
  <c r="A21" i="15"/>
  <c r="I20" i="15"/>
  <c r="B20" i="15"/>
  <c r="AA20" i="15"/>
  <c r="A20" i="15"/>
  <c r="I19" i="15"/>
  <c r="B19" i="15"/>
  <c r="AA19" i="15"/>
  <c r="A19" i="15"/>
  <c r="I18" i="15"/>
  <c r="B18" i="15"/>
  <c r="AA18" i="15"/>
  <c r="A18" i="15"/>
  <c r="I17" i="15"/>
  <c r="B17" i="15"/>
  <c r="AA17" i="15"/>
  <c r="A17" i="15"/>
  <c r="I16" i="15"/>
  <c r="I15" i="15"/>
  <c r="I24" i="15"/>
  <c r="B14" i="15"/>
  <c r="B15" i="15"/>
  <c r="B16" i="15"/>
  <c r="B24" i="15"/>
  <c r="B25" i="15"/>
  <c r="A16" i="15"/>
  <c r="O15" i="15"/>
  <c r="C15" i="15"/>
  <c r="A15" i="15"/>
  <c r="I14" i="15"/>
  <c r="AA14" i="15"/>
  <c r="A14" i="15"/>
  <c r="O13" i="15"/>
  <c r="K13" i="15"/>
  <c r="D6" i="15"/>
  <c r="N20" i="13"/>
  <c r="H20" i="13"/>
  <c r="E20" i="13"/>
  <c r="K20" i="13"/>
  <c r="C9" i="13"/>
  <c r="E4" i="11"/>
  <c r="E5" i="11"/>
  <c r="E6" i="11"/>
  <c r="E7" i="11"/>
  <c r="E8" i="11"/>
  <c r="E9" i="11"/>
  <c r="E10" i="11"/>
  <c r="E11" i="11"/>
  <c r="E3" i="11"/>
  <c r="D4" i="11"/>
  <c r="D5" i="11"/>
  <c r="D6" i="11"/>
  <c r="D7" i="11"/>
  <c r="D8" i="11"/>
  <c r="D9" i="11"/>
  <c r="D10" i="11"/>
  <c r="D11" i="11"/>
  <c r="D3" i="11"/>
  <c r="F9" i="15"/>
  <c r="F20" i="15"/>
  <c r="B9" i="15"/>
  <c r="D9" i="15"/>
  <c r="D10" i="15"/>
  <c r="C21" i="15"/>
  <c r="F14" i="15"/>
  <c r="F17" i="15"/>
  <c r="F18" i="15"/>
  <c r="F22" i="15"/>
  <c r="F15" i="15"/>
  <c r="F19" i="15"/>
  <c r="F21" i="15"/>
  <c r="F23" i="15"/>
  <c r="AA18" i="17"/>
  <c r="AA19" i="17"/>
  <c r="B24" i="18"/>
  <c r="C21" i="18"/>
  <c r="C22" i="18"/>
  <c r="C23" i="18"/>
  <c r="C20" i="18"/>
  <c r="C19" i="18"/>
  <c r="C18" i="18"/>
  <c r="C17" i="18"/>
  <c r="C16" i="18"/>
  <c r="C15" i="18"/>
  <c r="C14" i="18"/>
  <c r="F22" i="19"/>
  <c r="F20" i="19"/>
  <c r="F18" i="19"/>
  <c r="F16" i="19"/>
  <c r="F17" i="19"/>
  <c r="F23" i="19"/>
  <c r="F21" i="19"/>
  <c r="F19" i="19"/>
  <c r="B25" i="19"/>
  <c r="C16" i="19"/>
  <c r="B11" i="19"/>
  <c r="D11" i="19"/>
  <c r="D12" i="19"/>
  <c r="C22" i="19"/>
  <c r="C24" i="18"/>
  <c r="D14" i="15"/>
  <c r="D17" i="15"/>
  <c r="K17" i="15"/>
  <c r="D23" i="15"/>
  <c r="K23" i="15"/>
  <c r="D20" i="15"/>
  <c r="K20" i="15"/>
  <c r="D22" i="15"/>
  <c r="K22" i="15"/>
  <c r="D19" i="15"/>
  <c r="K19" i="15"/>
  <c r="D18" i="15"/>
  <c r="K18" i="15"/>
  <c r="D21" i="15"/>
  <c r="K21" i="15"/>
  <c r="D16" i="15"/>
  <c r="F16" i="15"/>
  <c r="K16" i="15"/>
  <c r="F18" i="18"/>
  <c r="F21" i="18"/>
  <c r="F23" i="18"/>
  <c r="F22" i="18"/>
  <c r="F16" i="18"/>
  <c r="F19" i="18"/>
  <c r="F14" i="18"/>
  <c r="F15" i="18"/>
  <c r="F17" i="18"/>
  <c r="F24" i="18"/>
  <c r="C19" i="17"/>
  <c r="C17" i="17"/>
  <c r="D15" i="15"/>
  <c r="K15" i="15"/>
  <c r="C16" i="15"/>
  <c r="F24" i="15"/>
  <c r="AA15" i="15"/>
  <c r="AA16" i="15"/>
  <c r="AA13" i="15"/>
  <c r="I24" i="18"/>
  <c r="B25" i="18"/>
  <c r="C23" i="15"/>
  <c r="C22" i="15"/>
  <c r="C19" i="15"/>
  <c r="C18" i="15"/>
  <c r="C20" i="15"/>
  <c r="C14" i="15"/>
  <c r="C17" i="15"/>
  <c r="B9" i="18"/>
  <c r="D9" i="18"/>
  <c r="D10" i="18"/>
  <c r="D16" i="19"/>
  <c r="D22" i="19"/>
  <c r="K22" i="19"/>
  <c r="D20" i="19"/>
  <c r="K20" i="19"/>
  <c r="D18" i="19"/>
  <c r="K18" i="19"/>
  <c r="D17" i="19"/>
  <c r="K17" i="19"/>
  <c r="D21" i="19"/>
  <c r="K21" i="19"/>
  <c r="D23" i="19"/>
  <c r="K23" i="19"/>
  <c r="D19" i="19"/>
  <c r="K19" i="19"/>
  <c r="C24" i="19"/>
  <c r="F24" i="19"/>
  <c r="K14" i="15"/>
  <c r="K24" i="15"/>
  <c r="D24" i="15"/>
  <c r="D22" i="18"/>
  <c r="K22" i="18"/>
  <c r="D15" i="18"/>
  <c r="K15" i="18"/>
  <c r="D20" i="18"/>
  <c r="K20" i="18"/>
  <c r="D16" i="18"/>
  <c r="K16" i="18"/>
  <c r="D23" i="18"/>
  <c r="K23" i="18"/>
  <c r="D19" i="18"/>
  <c r="K19" i="18"/>
  <c r="D14" i="18"/>
  <c r="D21" i="18"/>
  <c r="K21" i="18"/>
  <c r="D17" i="18"/>
  <c r="K17" i="18"/>
  <c r="D18" i="18"/>
  <c r="K18" i="18"/>
  <c r="C24" i="15"/>
  <c r="D24" i="19"/>
  <c r="K16" i="19"/>
  <c r="K24" i="19"/>
  <c r="K14" i="18"/>
  <c r="K24" i="18"/>
  <c r="D24" i="18"/>
  <c r="C20" i="17"/>
  <c r="C14" i="17"/>
  <c r="C18" i="17"/>
  <c r="C15" i="17"/>
  <c r="AA13" i="17"/>
  <c r="C22" i="17"/>
  <c r="B24" i="17"/>
  <c r="C16" i="17"/>
  <c r="F23" i="17"/>
  <c r="C23" i="17"/>
  <c r="D15" i="17"/>
  <c r="K15" i="17"/>
  <c r="D19" i="17"/>
  <c r="K19" i="17"/>
  <c r="D17" i="17"/>
  <c r="K17" i="17"/>
  <c r="D18" i="17"/>
  <c r="K18" i="17"/>
  <c r="D16" i="17"/>
  <c r="K16" i="17"/>
  <c r="D21" i="17"/>
  <c r="K21" i="17"/>
  <c r="D22" i="17"/>
  <c r="D20" i="17"/>
  <c r="K20" i="17"/>
  <c r="K22" i="17"/>
  <c r="D23" i="17"/>
  <c r="K23" i="17"/>
  <c r="B9" i="20"/>
  <c r="D9" i="20"/>
  <c r="B26" i="20"/>
  <c r="C21" i="20"/>
  <c r="C20" i="20"/>
  <c r="C19" i="20"/>
  <c r="E17" i="20"/>
  <c r="E16" i="20"/>
  <c r="E18" i="20"/>
  <c r="E15" i="20"/>
  <c r="E14" i="20"/>
  <c r="E24" i="20"/>
  <c r="E20" i="20"/>
  <c r="E23" i="20"/>
  <c r="D10" i="20"/>
  <c r="C17" i="20"/>
  <c r="C24" i="20"/>
  <c r="C16" i="20"/>
  <c r="C23" i="20"/>
  <c r="C15" i="20"/>
  <c r="C22" i="20"/>
  <c r="C14" i="20"/>
  <c r="D23" i="20"/>
  <c r="G23" i="20"/>
  <c r="E25" i="20"/>
  <c r="D17" i="20"/>
  <c r="G17" i="20"/>
  <c r="D18" i="20"/>
  <c r="G18" i="20"/>
  <c r="D21" i="20"/>
  <c r="G21" i="20"/>
  <c r="D20" i="20"/>
  <c r="G20" i="20"/>
  <c r="D24" i="20"/>
  <c r="G24" i="20"/>
  <c r="D16" i="20"/>
  <c r="G16" i="20"/>
  <c r="D14" i="20"/>
  <c r="D15" i="20"/>
  <c r="G15" i="20"/>
  <c r="D19" i="20"/>
  <c r="G19" i="20"/>
  <c r="C25" i="20"/>
  <c r="D22" i="20"/>
  <c r="G22" i="20"/>
  <c r="G14" i="20"/>
  <c r="D25" i="20"/>
  <c r="G2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Statkraft</author>
  </authors>
  <commentList>
    <comment ref="I15" authorId="0" shapeId="0" xr:uid="{CBF7A476-1E92-4454-9758-94A76B1C6102}">
      <text>
        <r>
          <rPr>
            <b/>
            <sz val="8"/>
            <color indexed="81"/>
            <rFont val="Tahoma"/>
            <family val="2"/>
          </rPr>
          <t>Heidi, Egil, Richard, Toralf, Marte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 shapeId="0" xr:uid="{4CCBA4E1-46B0-497C-BB34-7BA125A42454}">
      <text>
        <r>
          <rPr>
            <b/>
            <sz val="8"/>
            <color indexed="81"/>
            <rFont val="Tahoma"/>
            <family val="2"/>
          </rPr>
          <t>Per Inge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0" authorId="0" shapeId="0" xr:uid="{15B7AE54-C0EC-49D5-9A38-F4DEF01CA317}">
      <text>
        <r>
          <rPr>
            <b/>
            <sz val="8"/>
            <color indexed="81"/>
            <rFont val="Tahoma"/>
            <family val="2"/>
          </rPr>
          <t>John Ove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Statkraft</author>
  </authors>
  <commentList>
    <comment ref="I15" authorId="0" shapeId="0" xr:uid="{D371FCA6-871D-4E14-882B-620E03BDBC6C}">
      <text>
        <r>
          <rPr>
            <b/>
            <sz val="8"/>
            <color indexed="81"/>
            <rFont val="Tahoma"/>
            <family val="2"/>
          </rPr>
          <t>Heidi, Egil, Richard, Toralf, Marte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 shapeId="0" xr:uid="{7FE892AE-5B69-46E3-A668-F45259F77229}">
      <text>
        <r>
          <rPr>
            <b/>
            <sz val="8"/>
            <color indexed="81"/>
            <rFont val="Tahoma"/>
            <family val="2"/>
          </rPr>
          <t>Per Inge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0" authorId="0" shapeId="0" xr:uid="{EB1AB5D3-678E-4AE1-809B-B87382AA5A0F}">
      <text>
        <r>
          <rPr>
            <b/>
            <sz val="8"/>
            <color indexed="81"/>
            <rFont val="Tahoma"/>
            <family val="2"/>
          </rPr>
          <t>John Ove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Statkraft</author>
  </authors>
  <commentList>
    <comment ref="I15" authorId="0" shapeId="0" xr:uid="{257FD8A2-F337-4133-838A-EBBF75050CCB}">
      <text>
        <r>
          <rPr>
            <b/>
            <sz val="8"/>
            <color indexed="81"/>
            <rFont val="Tahoma"/>
            <family val="2"/>
          </rPr>
          <t>Heidi, Egil, Richard, Toralf, Marte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 shapeId="0" xr:uid="{AE96DD98-2B2E-4540-B751-F4DBD67CC2FB}">
      <text>
        <r>
          <rPr>
            <b/>
            <sz val="8"/>
            <color indexed="81"/>
            <rFont val="Tahoma"/>
            <family val="2"/>
          </rPr>
          <t>Per Inge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0" authorId="0" shapeId="0" xr:uid="{3B5E72EA-ED36-443D-B0C8-02C29F957534}">
      <text>
        <r>
          <rPr>
            <b/>
            <sz val="8"/>
            <color indexed="81"/>
            <rFont val="Tahoma"/>
            <family val="2"/>
          </rPr>
          <t>John Ove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Statkraft</author>
    <author>Your User Name</author>
  </authors>
  <commentList>
    <comment ref="M15" authorId="0" shapeId="0" xr:uid="{C6BB0009-68BB-4B79-88CC-6AE3021C0F6E}">
      <text>
        <r>
          <rPr>
            <b/>
            <sz val="8"/>
            <color indexed="81"/>
            <rFont val="Tahoma"/>
            <family val="2"/>
          </rPr>
          <t>Heidi, Egil, Richard, Toralf, Marte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6" authorId="0" shapeId="0" xr:uid="{7B0DBB34-C8EC-4A5C-9FBB-FD7FEBDD9FCE}">
      <text>
        <r>
          <rPr>
            <b/>
            <sz val="8"/>
            <color indexed="81"/>
            <rFont val="Tahoma"/>
            <family val="2"/>
          </rPr>
          <t>Per Inge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8" authorId="0" shapeId="0" xr:uid="{D6C4F797-E7B0-4D71-8032-DDAAE64A8882}">
      <text>
        <r>
          <rPr>
            <b/>
            <sz val="8"/>
            <color indexed="81"/>
            <rFont val="Tahoma"/>
            <family val="2"/>
          </rPr>
          <t>John 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1" shapeId="0" xr:uid="{6707D4F7-66B6-45C2-9624-BC51C950C8C7}">
      <text>
        <r>
          <rPr>
            <b/>
            <sz val="8"/>
            <color indexed="81"/>
            <rFont val="Tahoma"/>
            <family val="2"/>
          </rPr>
          <t>Your User Name:</t>
        </r>
        <r>
          <rPr>
            <sz val="8"/>
            <color indexed="81"/>
            <rFont val="Tahoma"/>
            <family val="2"/>
          </rPr>
          <t xml:space="preserve">
Relt medlemstall? Ingen tilbakemelding. sjekk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Statkraft</author>
  </authors>
  <commentList>
    <comment ref="M17" authorId="0" shapeId="0" xr:uid="{BE518CC1-9B4A-412D-B15A-1C8571DDAFD7}">
      <text>
        <r>
          <rPr>
            <b/>
            <sz val="8"/>
            <color indexed="81"/>
            <rFont val="Tahoma"/>
            <family val="2"/>
          </rPr>
          <t>Heidi, Egil, Richard, Toralf, Marte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8" authorId="0" shapeId="0" xr:uid="{6416D250-BF54-4006-A2F6-37A3DD6EF98D}">
      <text>
        <r>
          <rPr>
            <b/>
            <sz val="8"/>
            <color indexed="81"/>
            <rFont val="Tahoma"/>
            <family val="2"/>
          </rPr>
          <t>Per Inge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0" authorId="0" shapeId="0" xr:uid="{18306436-AD15-4B5F-8FC7-D12F37FE70AF}">
      <text>
        <r>
          <rPr>
            <b/>
            <sz val="8"/>
            <color indexed="81"/>
            <rFont val="Tahoma"/>
            <family val="2"/>
          </rPr>
          <t>John Ove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Statkraft</author>
    <author>Your User Name</author>
  </authors>
  <commentList>
    <comment ref="M15" authorId="0" shapeId="0" xr:uid="{5ED31D7B-CADD-4789-ABAB-91FCB846165B}">
      <text>
        <r>
          <rPr>
            <b/>
            <sz val="8"/>
            <color indexed="81"/>
            <rFont val="Tahoma"/>
            <family val="2"/>
          </rPr>
          <t>Heidi, Egil, Richard, Toralf, Marte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6" authorId="0" shapeId="0" xr:uid="{76563DE2-CDBC-4274-8DAE-86B239C76F1D}">
      <text>
        <r>
          <rPr>
            <b/>
            <sz val="8"/>
            <color indexed="81"/>
            <rFont val="Tahoma"/>
            <family val="2"/>
          </rPr>
          <t>Per Inge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8" authorId="0" shapeId="0" xr:uid="{7FA1B453-54F0-4F85-96E0-912682ABBC67}">
      <text>
        <r>
          <rPr>
            <b/>
            <sz val="8"/>
            <color indexed="81"/>
            <rFont val="Tahoma"/>
            <family val="2"/>
          </rPr>
          <t>John 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3" authorId="1" shapeId="0" xr:uid="{769B6F0A-B356-4B13-B2B6-B7EAF37CDE1D}">
      <text>
        <r>
          <rPr>
            <b/>
            <sz val="8"/>
            <color indexed="81"/>
            <rFont val="Tahoma"/>
            <family val="2"/>
          </rPr>
          <t>Your User Name:</t>
        </r>
        <r>
          <rPr>
            <sz val="8"/>
            <color indexed="81"/>
            <rFont val="Tahoma"/>
            <family val="2"/>
          </rPr>
          <t xml:space="preserve">
Relt medlemstall? Ingen tilbakemelding. sjekk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Statkraft</author>
    <author>Your User Name</author>
  </authors>
  <commentList>
    <comment ref="M15" authorId="0" shapeId="0" xr:uid="{31D0AB82-CBFC-4992-9168-3851D7284EE9}">
      <text>
        <r>
          <rPr>
            <b/>
            <sz val="8"/>
            <color indexed="81"/>
            <rFont val="Tahoma"/>
            <family val="2"/>
          </rPr>
          <t>Heidi, Egil, Richard, Toralf, Marte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6" authorId="0" shapeId="0" xr:uid="{DC10FEE1-4DF2-473A-81F8-75DE74BD231F}">
      <text>
        <r>
          <rPr>
            <b/>
            <sz val="8"/>
            <color indexed="81"/>
            <rFont val="Tahoma"/>
            <family val="2"/>
          </rPr>
          <t>Per Inge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8" authorId="0" shapeId="0" xr:uid="{F5E77593-0BB1-4296-BEB7-C03D9BC636F2}">
      <text>
        <r>
          <rPr>
            <b/>
            <sz val="8"/>
            <color indexed="81"/>
            <rFont val="Tahoma"/>
            <family val="2"/>
          </rPr>
          <t>John 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3" authorId="1" shapeId="0" xr:uid="{D70033DD-5E1A-4C2F-84DA-7A3245EE4215}">
      <text>
        <r>
          <rPr>
            <b/>
            <sz val="8"/>
            <color indexed="81"/>
            <rFont val="Tahoma"/>
            <family val="2"/>
          </rPr>
          <t>Your User Name:</t>
        </r>
        <r>
          <rPr>
            <sz val="8"/>
            <color indexed="81"/>
            <rFont val="Tahoma"/>
            <family val="2"/>
          </rPr>
          <t xml:space="preserve">
Relt medlemstall? Ingen tilbakemelding. sjekk</t>
        </r>
      </text>
    </comment>
  </commentList>
</comments>
</file>

<file path=xl/sharedStrings.xml><?xml version="1.0" encoding="utf-8"?>
<sst xmlns="http://schemas.openxmlformats.org/spreadsheetml/2006/main" count="674" uniqueCount="117">
  <si>
    <t>Lag/foreninger</t>
  </si>
  <si>
    <t>Sum</t>
  </si>
  <si>
    <t>Midler til fordeling</t>
  </si>
  <si>
    <t>Midler pr medl. u/20</t>
  </si>
  <si>
    <t>Funksj.h</t>
  </si>
  <si>
    <t>+</t>
  </si>
  <si>
    <t>-</t>
  </si>
  <si>
    <t>=</t>
  </si>
  <si>
    <t>Sum idr.midl</t>
  </si>
  <si>
    <t>Møteg</t>
  </si>
  <si>
    <t>Sauda Idrettslag</t>
  </si>
  <si>
    <t>Til fordeling</t>
  </si>
  <si>
    <t>Sauda Skytterlag</t>
  </si>
  <si>
    <t>Totalt</t>
  </si>
  <si>
    <t>Til IR</t>
  </si>
  <si>
    <t>Diff</t>
  </si>
  <si>
    <t>Sauda Idrettsråd drift</t>
  </si>
  <si>
    <t>Medl o/20</t>
  </si>
  <si>
    <t>Møtegodtgj. Ford. Senere</t>
  </si>
  <si>
    <t>Medl u/20</t>
  </si>
  <si>
    <t>TOT</t>
  </si>
  <si>
    <t>Diff. 2004-2005</t>
  </si>
  <si>
    <t>%</t>
  </si>
  <si>
    <t xml:space="preserve"> </t>
  </si>
  <si>
    <t>Ford. medlem &lt;20 år kr.</t>
  </si>
  <si>
    <t>Fast</t>
  </si>
  <si>
    <t>Fast beløp</t>
  </si>
  <si>
    <t>KL11350001 Idrettslaget Ny Von</t>
  </si>
  <si>
    <t>KL11350003 Sauda Idrettslag</t>
  </si>
  <si>
    <t>KL11350004 Sauda Orienteringsklubb*</t>
  </si>
  <si>
    <t>KL11350005 Sauda Pistolklubb*</t>
  </si>
  <si>
    <t>KL11350006 Sauda Turnforening</t>
  </si>
  <si>
    <t>KL11350011 Sauda Skiskytterlag*</t>
  </si>
  <si>
    <t>KL11350012 Sauda Sykkelklubb*</t>
  </si>
  <si>
    <t>KL11350015 Sauda Motorsportklubb*</t>
  </si>
  <si>
    <t>KL11350016 Sauda Golfklubb*</t>
  </si>
  <si>
    <t>Sauda Idrettsråd (9/9)</t>
  </si>
  <si>
    <t>0-5</t>
  </si>
  <si>
    <t>13-19</t>
  </si>
  <si>
    <t>20-25</t>
  </si>
  <si>
    <t>26-</t>
  </si>
  <si>
    <t>0-19</t>
  </si>
  <si>
    <t>6-12</t>
  </si>
  <si>
    <t>Samlet</t>
  </si>
  <si>
    <t>90 % av beløpet blir fordelt etter antall medlemmer under 20 år</t>
  </si>
  <si>
    <t>Resterende  10 % blir fordelt som fast beløp.</t>
  </si>
  <si>
    <t xml:space="preserve">Sauda Idrettsråd </t>
  </si>
  <si>
    <t>20-</t>
  </si>
  <si>
    <t>Kvinner</t>
  </si>
  <si>
    <t>Menn</t>
  </si>
  <si>
    <t/>
  </si>
  <si>
    <t>IR1135</t>
  </si>
  <si>
    <t>KL11350001</t>
  </si>
  <si>
    <t xml:space="preserve">Idrettslaget Ny Von </t>
  </si>
  <si>
    <t>KL11350016</t>
  </si>
  <si>
    <t>Sauda Golfklubb*</t>
  </si>
  <si>
    <t>KL11350003</t>
  </si>
  <si>
    <t>KL11350015</t>
  </si>
  <si>
    <t>Sauda Motorsportklubb*</t>
  </si>
  <si>
    <t>KL11350004</t>
  </si>
  <si>
    <t>Sauda Orienteringsklubb*</t>
  </si>
  <si>
    <t>KL11350005</t>
  </si>
  <si>
    <t>Sauda Pistolklubb*</t>
  </si>
  <si>
    <t>KL11350011</t>
  </si>
  <si>
    <t>Sauda Skiskytterlag*</t>
  </si>
  <si>
    <t>KL11350012</t>
  </si>
  <si>
    <t>Sauda Sykkelklubb*</t>
  </si>
  <si>
    <t>KL11350006</t>
  </si>
  <si>
    <t>Sauda Turnforening</t>
  </si>
  <si>
    <t>Kontroll</t>
  </si>
  <si>
    <t>Fordeling av kommunale idrettsmidler 2018</t>
  </si>
  <si>
    <t>Til utbetaling 2018</t>
  </si>
  <si>
    <t>Revidert per 19.11.2018</t>
  </si>
  <si>
    <t>Endret i revisjon 19.11.18: Skytterlaget fordeles på linje med lagene som er NIF medlemmer, etter krav fra kommunen om dette.</t>
  </si>
  <si>
    <t>Til utbetaling 2019</t>
  </si>
  <si>
    <t>Fordeling av kommunale idrettsmidler 2019</t>
  </si>
  <si>
    <t>Revidert per 26.9.2019</t>
  </si>
  <si>
    <t>Kommunen endret i 2018 reglene for fordeling slik at skytterlaget regnes innenfor totalrammen.</t>
  </si>
  <si>
    <t>Overføring fra kommunen</t>
  </si>
  <si>
    <t>Til skytterlaget</t>
  </si>
  <si>
    <t>Til utbetaling 2020</t>
  </si>
  <si>
    <t>Sum til fordeling er følgelig redusert til 391 000 som tilsvarer 400 000 minus 9000 til Skytterlaget. 
Skiskytterlaget er satt til kroner 0 da er oppløst av Idrettskretsen/NIF.</t>
  </si>
  <si>
    <t>Revidert per 29.9.2020</t>
  </si>
  <si>
    <t>Fordeling av kommunale idrettsmidler 2020</t>
  </si>
  <si>
    <t>Fordeling av kommunale idrettsmidler 2021</t>
  </si>
  <si>
    <t>Til utbetaling 2021</t>
  </si>
  <si>
    <t>Skytterlaget fordeles på linje med lagene som er NIF medlemmer, etter krav fra kommunen om dette.</t>
  </si>
  <si>
    <t>Revidert per 1.12.2021</t>
  </si>
  <si>
    <t>Fordeling av kommunale idrettsmidler 2022</t>
  </si>
  <si>
    <t>Til utbetaling 2022</t>
  </si>
  <si>
    <t>Sauda klatreklubb</t>
  </si>
  <si>
    <t>Sauda Makotokai karateklubb</t>
  </si>
  <si>
    <t>Revidert per 29.11.22</t>
  </si>
  <si>
    <t>Fordeling av kommunale idrettsmidler 2024</t>
  </si>
  <si>
    <t>Revidert per 22.10.24</t>
  </si>
  <si>
    <t>Til utbetaling 2024</t>
  </si>
  <si>
    <t>Til utbetaling 2023</t>
  </si>
  <si>
    <t>Endring</t>
  </si>
  <si>
    <t>sum</t>
  </si>
  <si>
    <t>Sauda Idrettsråd (10/10)</t>
  </si>
  <si>
    <t>Idrettslaget Ny Von*</t>
  </si>
  <si>
    <t>KL11350021</t>
  </si>
  <si>
    <t>Sauda klatreklubb*</t>
  </si>
  <si>
    <t>KL11350020</t>
  </si>
  <si>
    <t>Sauda Makotokai karateklubb*</t>
  </si>
  <si>
    <t>kontroll</t>
  </si>
  <si>
    <t>Fordeling av kommunale idrettsmidler 2025</t>
  </si>
  <si>
    <t>Ny Von</t>
  </si>
  <si>
    <t>Sauda Golfklubb</t>
  </si>
  <si>
    <t>Sauda idrettslag</t>
  </si>
  <si>
    <t>Sauda mktk. Karakteklubb</t>
  </si>
  <si>
    <t>Sauda motorsportklubb</t>
  </si>
  <si>
    <t>Sauda orienteringsklubb</t>
  </si>
  <si>
    <t>Sauda pistolklubb</t>
  </si>
  <si>
    <t>Sauda sykkelklubb</t>
  </si>
  <si>
    <t>Sauda turnforening</t>
  </si>
  <si>
    <t>Til utbetaling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</si>
</sst>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8"/>
      <color rgb="FF000000"/>
      <name val="Arial"/>
      <family val="2"/>
    </font>
    <font>
      <sz val="11"/>
      <name val="Calibri"/>
      <family val="2"/>
    </font>
    <font>
      <i/>
      <sz val="8"/>
      <color rgb="FF00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CDCDC"/>
      </left>
      <right/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medium">
        <color rgb="FFDCDCDC"/>
      </left>
      <right/>
      <top/>
      <bottom/>
      <diagonal/>
    </border>
    <border>
      <left/>
      <right style="medium">
        <color rgb="FFDCDCDC"/>
      </right>
      <top/>
      <bottom/>
      <diagonal/>
    </border>
    <border>
      <left style="medium">
        <color rgb="FFDCDCDC"/>
      </left>
      <right/>
      <top/>
      <bottom style="medium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medium">
        <color rgb="FFDCDCDC"/>
      </bottom>
      <diagonal/>
    </border>
    <border>
      <left style="thin">
        <color rgb="FFDCDCDC"/>
      </left>
      <right style="medium">
        <color rgb="FFDCDCDC"/>
      </right>
      <top style="thin">
        <color rgb="FFDCDCDC"/>
      </top>
      <bottom style="medium">
        <color rgb="FFDCDCDC"/>
      </bottom>
      <diagonal/>
    </border>
    <border>
      <left style="thin">
        <color rgb="FFDCDCDC"/>
      </left>
      <right/>
      <top style="thin">
        <color rgb="FFDCDCDC"/>
      </top>
      <bottom/>
      <diagonal/>
    </border>
    <border>
      <left style="thin">
        <color rgb="FFDCDCDC"/>
      </left>
      <right/>
      <top/>
      <bottom/>
      <diagonal/>
    </border>
    <border>
      <left/>
      <right/>
      <top style="thin">
        <color rgb="FFDCDCDC"/>
      </top>
      <bottom/>
      <diagonal/>
    </border>
    <border>
      <left style="thin">
        <color rgb="FFDCDCDC"/>
      </left>
      <right style="medium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/>
      <diagonal/>
    </border>
    <border>
      <left style="thin">
        <color rgb="FFDCDCDC"/>
      </left>
      <right style="medium">
        <color rgb="FFDCDCDC"/>
      </right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/>
      <diagonal/>
    </border>
    <border>
      <left/>
      <right/>
      <top style="thin">
        <color rgb="FFDCDCDC"/>
      </top>
      <bottom style="medium">
        <color rgb="FFDCDCDC"/>
      </bottom>
      <diagonal/>
    </border>
    <border>
      <left/>
      <right style="thin">
        <color rgb="FFDCDCDC"/>
      </right>
      <top style="thin">
        <color rgb="FFDCDCDC"/>
      </top>
      <bottom style="medium">
        <color rgb="FFDCDCDC"/>
      </bottom>
      <diagonal/>
    </border>
    <border>
      <left/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 style="thin">
        <color rgb="FFDCDCDC"/>
      </right>
      <top style="thin">
        <color rgb="FFDCDCDC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6" fillId="0" borderId="0"/>
    <xf numFmtId="0" fontId="16" fillId="0" borderId="0"/>
  </cellStyleXfs>
  <cellXfs count="272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9" fontId="2" fillId="0" borderId="0" xfId="0" applyNumberFormat="1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164" fontId="3" fillId="0" borderId="0" xfId="1" applyFont="1" applyFill="1"/>
    <xf numFmtId="1" fontId="3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justify" vertical="justify"/>
    </xf>
    <xf numFmtId="1" fontId="0" fillId="0" borderId="0" xfId="0" applyNumberFormat="1"/>
    <xf numFmtId="0" fontId="2" fillId="0" borderId="2" xfId="0" applyFont="1" applyBorder="1" applyAlignment="1">
      <alignment horizontal="justify" vertical="justify"/>
    </xf>
    <xf numFmtId="0" fontId="0" fillId="0" borderId="0" xfId="0" applyAlignment="1">
      <alignment horizontal="justify"/>
    </xf>
    <xf numFmtId="0" fontId="3" fillId="0" borderId="2" xfId="0" applyFont="1" applyBorder="1"/>
    <xf numFmtId="0" fontId="6" fillId="0" borderId="2" xfId="0" applyFont="1" applyBorder="1" applyAlignment="1">
      <alignment horizontal="justify" vertical="justify"/>
    </xf>
    <xf numFmtId="3" fontId="2" fillId="0" borderId="0" xfId="0" applyNumberFormat="1" applyFont="1"/>
    <xf numFmtId="9" fontId="2" fillId="2" borderId="0" xfId="0" applyNumberFormat="1" applyFont="1" applyFill="1"/>
    <xf numFmtId="0" fontId="2" fillId="3" borderId="0" xfId="0" applyFont="1" applyFill="1" applyAlignment="1">
      <alignment horizontal="center"/>
    </xf>
    <xf numFmtId="9" fontId="2" fillId="2" borderId="2" xfId="0" applyNumberFormat="1" applyFont="1" applyFill="1" applyBorder="1" applyAlignment="1">
      <alignment horizontal="justify" vertical="justify"/>
    </xf>
    <xf numFmtId="9" fontId="2" fillId="0" borderId="2" xfId="0" applyNumberFormat="1" applyFont="1" applyBorder="1" applyAlignment="1">
      <alignment horizontal="justify" vertical="justify"/>
    </xf>
    <xf numFmtId="0" fontId="2" fillId="3" borderId="2" xfId="0" applyFont="1" applyFill="1" applyBorder="1" applyAlignment="1">
      <alignment horizontal="justify" vertical="justify"/>
    </xf>
    <xf numFmtId="1" fontId="2" fillId="0" borderId="2" xfId="0" applyNumberFormat="1" applyFont="1" applyBorder="1" applyAlignment="1">
      <alignment horizontal="justify" vertical="justify"/>
    </xf>
    <xf numFmtId="1" fontId="3" fillId="0" borderId="2" xfId="0" applyNumberFormat="1" applyFont="1" applyBorder="1"/>
    <xf numFmtId="1" fontId="9" fillId="0" borderId="2" xfId="0" applyNumberFormat="1" applyFont="1" applyBorder="1"/>
    <xf numFmtId="0" fontId="3" fillId="0" borderId="3" xfId="0" applyFont="1" applyBorder="1"/>
    <xf numFmtId="1" fontId="3" fillId="0" borderId="3" xfId="0" applyNumberFormat="1" applyFont="1" applyBorder="1"/>
    <xf numFmtId="0" fontId="0" fillId="2" borderId="2" xfId="0" applyFill="1" applyBorder="1" applyAlignment="1">
      <alignment horizontal="justify" vertical="justify"/>
    </xf>
    <xf numFmtId="1" fontId="10" fillId="2" borderId="2" xfId="0" applyNumberFormat="1" applyFont="1" applyFill="1" applyBorder="1"/>
    <xf numFmtId="2" fontId="3" fillId="0" borderId="3" xfId="0" applyNumberFormat="1" applyFont="1" applyBorder="1"/>
    <xf numFmtId="0" fontId="3" fillId="4" borderId="2" xfId="0" applyFont="1" applyFill="1" applyBorder="1"/>
    <xf numFmtId="1" fontId="11" fillId="2" borderId="3" xfId="0" applyNumberFormat="1" applyFont="1" applyFill="1" applyBorder="1"/>
    <xf numFmtId="1" fontId="3" fillId="0" borderId="4" xfId="0" applyNumberFormat="1" applyFont="1" applyBorder="1"/>
    <xf numFmtId="1" fontId="9" fillId="0" borderId="4" xfId="0" applyNumberFormat="1" applyFont="1" applyBorder="1"/>
    <xf numFmtId="1" fontId="10" fillId="2" borderId="3" xfId="0" applyNumberFormat="1" applyFont="1" applyFill="1" applyBorder="1"/>
    <xf numFmtId="0" fontId="3" fillId="0" borderId="5" xfId="0" applyFont="1" applyBorder="1"/>
    <xf numFmtId="0" fontId="13" fillId="0" borderId="0" xfId="0" applyFont="1"/>
    <xf numFmtId="0" fontId="17" fillId="0" borderId="2" xfId="0" applyFont="1" applyBorder="1"/>
    <xf numFmtId="0" fontId="3" fillId="0" borderId="2" xfId="0" applyFont="1" applyBorder="1" applyAlignment="1">
      <alignment horizontal="right" vertical="justify"/>
    </xf>
    <xf numFmtId="2" fontId="14" fillId="0" borderId="2" xfId="0" applyNumberFormat="1" applyFont="1" applyBorder="1"/>
    <xf numFmtId="3" fontId="3" fillId="0" borderId="2" xfId="0" applyNumberFormat="1" applyFont="1" applyBorder="1"/>
    <xf numFmtId="3" fontId="2" fillId="0" borderId="6" xfId="0" applyNumberFormat="1" applyFont="1" applyBorder="1"/>
    <xf numFmtId="3" fontId="2" fillId="3" borderId="2" xfId="0" applyNumberFormat="1" applyFont="1" applyFill="1" applyBorder="1" applyAlignment="1">
      <alignment horizontal="justify" vertical="justify"/>
    </xf>
    <xf numFmtId="3" fontId="2" fillId="0" borderId="2" xfId="0" applyNumberFormat="1" applyFont="1" applyBorder="1" applyAlignment="1">
      <alignment horizontal="justify" vertical="justify"/>
    </xf>
    <xf numFmtId="3" fontId="2" fillId="0" borderId="2" xfId="0" applyNumberFormat="1" applyFont="1" applyBorder="1" applyAlignment="1">
      <alignment horizontal="right" vertical="justify"/>
    </xf>
    <xf numFmtId="3" fontId="3" fillId="0" borderId="7" xfId="0" applyNumberFormat="1" applyFont="1" applyBorder="1"/>
    <xf numFmtId="3" fontId="3" fillId="0" borderId="3" xfId="0" applyNumberFormat="1" applyFont="1" applyBorder="1"/>
    <xf numFmtId="3" fontId="2" fillId="2" borderId="0" xfId="0" applyNumberFormat="1" applyFont="1" applyFill="1"/>
    <xf numFmtId="4" fontId="3" fillId="2" borderId="0" xfId="0" applyNumberFormat="1" applyFont="1" applyFill="1"/>
    <xf numFmtId="9" fontId="2" fillId="5" borderId="0" xfId="0" applyNumberFormat="1" applyFont="1" applyFill="1"/>
    <xf numFmtId="3" fontId="2" fillId="4" borderId="0" xfId="0" applyNumberFormat="1" applyFont="1" applyFill="1"/>
    <xf numFmtId="3" fontId="2" fillId="5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18" fillId="0" borderId="25" xfId="0" applyFont="1" applyBorder="1" applyAlignment="1">
      <alignment horizontal="right" vertical="top" wrapText="1" readingOrder="1"/>
    </xf>
    <xf numFmtId="0" fontId="19" fillId="0" borderId="26" xfId="0" applyFont="1" applyBorder="1" applyAlignment="1">
      <alignment horizontal="left" vertical="top" wrapText="1" readingOrder="1"/>
    </xf>
    <xf numFmtId="0" fontId="19" fillId="0" borderId="26" xfId="0" applyFont="1" applyBorder="1" applyAlignment="1">
      <alignment horizontal="right" vertical="top" wrapText="1" readingOrder="1"/>
    </xf>
    <xf numFmtId="0" fontId="20" fillId="0" borderId="27" xfId="0" applyFont="1" applyBorder="1" applyAlignment="1">
      <alignment vertical="center" wrapText="1"/>
    </xf>
    <xf numFmtId="0" fontId="0" fillId="0" borderId="28" xfId="0" applyBorder="1"/>
    <xf numFmtId="0" fontId="20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horizontal="right" vertical="top" wrapText="1" readingOrder="1"/>
    </xf>
    <xf numFmtId="0" fontId="18" fillId="0" borderId="31" xfId="0" applyFont="1" applyBorder="1" applyAlignment="1">
      <alignment horizontal="right" vertical="top" wrapText="1" readingOrder="1"/>
    </xf>
    <xf numFmtId="0" fontId="12" fillId="0" borderId="0" xfId="0" applyFont="1"/>
    <xf numFmtId="49" fontId="12" fillId="0" borderId="0" xfId="0" applyNumberFormat="1" applyFont="1"/>
    <xf numFmtId="0" fontId="3" fillId="6" borderId="2" xfId="0" applyFont="1" applyFill="1" applyBorder="1"/>
    <xf numFmtId="0" fontId="6" fillId="0" borderId="0" xfId="0" applyFont="1"/>
    <xf numFmtId="0" fontId="18" fillId="0" borderId="0" xfId="0" applyFont="1" applyAlignment="1">
      <alignment horizontal="center" vertical="top" readingOrder="1"/>
    </xf>
    <xf numFmtId="0" fontId="18" fillId="0" borderId="0" xfId="0" applyFont="1" applyAlignment="1">
      <alignment horizontal="right" vertical="top" readingOrder="1"/>
    </xf>
    <xf numFmtId="16" fontId="18" fillId="0" borderId="0" xfId="0" applyNumberFormat="1" applyFont="1" applyAlignment="1">
      <alignment horizontal="right" vertical="top" readingOrder="1"/>
    </xf>
    <xf numFmtId="0" fontId="19" fillId="0" borderId="0" xfId="0" applyFont="1" applyAlignment="1">
      <alignment horizontal="left" vertical="top" readingOrder="1"/>
    </xf>
    <xf numFmtId="0" fontId="18" fillId="0" borderId="0" xfId="0" applyFont="1" applyAlignment="1">
      <alignment horizontal="left" vertical="top" readingOrder="1"/>
    </xf>
    <xf numFmtId="0" fontId="18" fillId="0" borderId="26" xfId="2" applyFont="1" applyBorder="1" applyAlignment="1">
      <alignment horizontal="right" vertical="top" wrapText="1" readingOrder="1"/>
    </xf>
    <xf numFmtId="0" fontId="19" fillId="0" borderId="26" xfId="2" applyFont="1" applyBorder="1" applyAlignment="1">
      <alignment horizontal="right" vertical="top" wrapText="1" readingOrder="1"/>
    </xf>
    <xf numFmtId="0" fontId="15" fillId="0" borderId="0" xfId="2" applyFont="1"/>
    <xf numFmtId="3" fontId="0" fillId="0" borderId="0" xfId="0" applyNumberFormat="1" applyAlignment="1">
      <alignment horizontal="justify" vertical="justify"/>
    </xf>
    <xf numFmtId="0" fontId="15" fillId="0" borderId="32" xfId="2" applyFont="1" applyBorder="1" applyAlignment="1">
      <alignment vertical="top" wrapText="1"/>
    </xf>
    <xf numFmtId="0" fontId="15" fillId="0" borderId="33" xfId="2" applyFont="1" applyBorder="1" applyAlignment="1">
      <alignment vertical="top" wrapText="1"/>
    </xf>
    <xf numFmtId="3" fontId="0" fillId="0" borderId="0" xfId="0" applyNumberFormat="1" applyAlignment="1">
      <alignment horizontal="center"/>
    </xf>
    <xf numFmtId="0" fontId="15" fillId="0" borderId="34" xfId="2" applyFont="1" applyBorder="1" applyAlignment="1">
      <alignment vertical="top" wrapText="1"/>
    </xf>
    <xf numFmtId="0" fontId="18" fillId="7" borderId="26" xfId="2" applyFont="1" applyFill="1" applyBorder="1" applyAlignment="1">
      <alignment horizontal="right" vertical="top" wrapText="1" readingOrder="1"/>
    </xf>
    <xf numFmtId="0" fontId="19" fillId="0" borderId="26" xfId="2" applyFont="1" applyBorder="1" applyAlignment="1">
      <alignment vertical="top" wrapText="1" readingOrder="1"/>
    </xf>
    <xf numFmtId="0" fontId="18" fillId="0" borderId="26" xfId="2" applyFont="1" applyBorder="1" applyAlignment="1">
      <alignment vertical="top" wrapText="1" readingOrder="1"/>
    </xf>
    <xf numFmtId="0" fontId="2" fillId="0" borderId="8" xfId="0" applyFont="1" applyBorder="1" applyAlignment="1">
      <alignment horizontal="justify" vertical="justify"/>
    </xf>
    <xf numFmtId="3" fontId="2" fillId="0" borderId="8" xfId="0" applyNumberFormat="1" applyFont="1" applyBorder="1" applyAlignment="1">
      <alignment horizontal="justify" vertical="justify"/>
    </xf>
    <xf numFmtId="3" fontId="3" fillId="0" borderId="8" xfId="0" applyNumberFormat="1" applyFont="1" applyBorder="1"/>
    <xf numFmtId="3" fontId="3" fillId="0" borderId="5" xfId="0" applyNumberFormat="1" applyFont="1" applyBorder="1"/>
    <xf numFmtId="0" fontId="2" fillId="0" borderId="9" xfId="0" applyFont="1" applyBorder="1" applyAlignment="1">
      <alignment horizontal="justify" vertical="justify"/>
    </xf>
    <xf numFmtId="2" fontId="3" fillId="0" borderId="9" xfId="0" applyNumberFormat="1" applyFont="1" applyBorder="1"/>
    <xf numFmtId="2" fontId="3" fillId="0" borderId="6" xfId="0" applyNumberFormat="1" applyFont="1" applyBorder="1"/>
    <xf numFmtId="0" fontId="2" fillId="0" borderId="10" xfId="0" applyFont="1" applyBorder="1" applyAlignment="1">
      <alignment horizontal="center" vertical="justify"/>
    </xf>
    <xf numFmtId="0" fontId="3" fillId="8" borderId="2" xfId="0" applyFont="1" applyFill="1" applyBorder="1"/>
    <xf numFmtId="3" fontId="3" fillId="8" borderId="2" xfId="0" applyNumberFormat="1" applyFont="1" applyFill="1" applyBorder="1"/>
    <xf numFmtId="3" fontId="3" fillId="8" borderId="8" xfId="0" applyNumberFormat="1" applyFont="1" applyFill="1" applyBorder="1"/>
    <xf numFmtId="2" fontId="3" fillId="8" borderId="9" xfId="0" applyNumberFormat="1" applyFont="1" applyFill="1" applyBorder="1"/>
    <xf numFmtId="1" fontId="3" fillId="8" borderId="2" xfId="0" applyNumberFormat="1" applyFont="1" applyFill="1" applyBorder="1"/>
    <xf numFmtId="1" fontId="9" fillId="8" borderId="2" xfId="0" applyNumberFormat="1" applyFont="1" applyFill="1" applyBorder="1"/>
    <xf numFmtId="1" fontId="10" fillId="8" borderId="2" xfId="0" applyNumberFormat="1" applyFont="1" applyFill="1" applyBorder="1"/>
    <xf numFmtId="0" fontId="0" fillId="8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2" fillId="0" borderId="11" xfId="0" applyNumberFormat="1" applyFont="1" applyBorder="1" applyAlignment="1">
      <alignment horizontal="center" vertical="justify"/>
    </xf>
    <xf numFmtId="3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8" borderId="11" xfId="0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2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Alignment="1">
      <alignment horizontal="justify" vertical="justify"/>
    </xf>
    <xf numFmtId="3" fontId="3" fillId="8" borderId="0" xfId="0" applyNumberFormat="1" applyFont="1" applyFill="1"/>
    <xf numFmtId="2" fontId="18" fillId="0" borderId="26" xfId="0" applyNumberFormat="1" applyFont="1" applyBorder="1" applyAlignment="1">
      <alignment horizontal="right" vertical="top" wrapText="1" readingOrder="1"/>
    </xf>
    <xf numFmtId="2" fontId="18" fillId="0" borderId="35" xfId="0" applyNumberFormat="1" applyFont="1" applyBorder="1" applyAlignment="1">
      <alignment horizontal="right" vertical="top" wrapText="1" readingOrder="1"/>
    </xf>
    <xf numFmtId="2" fontId="19" fillId="0" borderId="26" xfId="0" applyNumberFormat="1" applyFont="1" applyBorder="1" applyAlignment="1">
      <alignment horizontal="right" vertical="top" wrapText="1" readingOrder="1"/>
    </xf>
    <xf numFmtId="2" fontId="18" fillId="0" borderId="36" xfId="0" applyNumberFormat="1" applyFont="1" applyBorder="1" applyAlignment="1">
      <alignment horizontal="right" vertical="top" wrapText="1" readingOrder="1"/>
    </xf>
    <xf numFmtId="2" fontId="18" fillId="0" borderId="37" xfId="0" applyNumberFormat="1" applyFont="1" applyBorder="1" applyAlignment="1">
      <alignment horizontal="right" vertical="top" wrapText="1" readingOrder="1"/>
    </xf>
    <xf numFmtId="0" fontId="18" fillId="7" borderId="25" xfId="2" applyFont="1" applyFill="1" applyBorder="1" applyAlignment="1">
      <alignment horizontal="right" vertical="top" wrapText="1" readingOrder="1"/>
    </xf>
    <xf numFmtId="2" fontId="3" fillId="0" borderId="2" xfId="0" applyNumberFormat="1" applyFont="1" applyBorder="1"/>
    <xf numFmtId="0" fontId="3" fillId="0" borderId="2" xfId="0" applyFont="1" applyBorder="1" applyAlignment="1">
      <alignment horizontal="center" vertical="justify"/>
    </xf>
    <xf numFmtId="0" fontId="12" fillId="0" borderId="0" xfId="0" applyFont="1" applyAlignment="1">
      <alignment horizontal="justify" vertical="justify"/>
    </xf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 vertical="justify"/>
    </xf>
    <xf numFmtId="0" fontId="21" fillId="0" borderId="26" xfId="0" applyFont="1" applyBorder="1" applyAlignment="1">
      <alignment horizontal="right" vertical="top" wrapText="1" readingOrder="1"/>
    </xf>
    <xf numFmtId="0" fontId="22" fillId="0" borderId="26" xfId="0" applyFont="1" applyBorder="1" applyAlignment="1">
      <alignment horizontal="right" vertical="top" wrapText="1" readingOrder="1"/>
    </xf>
    <xf numFmtId="0" fontId="22" fillId="0" borderId="26" xfId="0" applyFont="1" applyBorder="1" applyAlignment="1">
      <alignment vertical="top" wrapText="1" readingOrder="1"/>
    </xf>
    <xf numFmtId="0" fontId="21" fillId="0" borderId="26" xfId="0" applyFont="1" applyBorder="1" applyAlignment="1">
      <alignment vertical="top" wrapText="1" readingOrder="1"/>
    </xf>
    <xf numFmtId="0" fontId="17" fillId="6" borderId="2" xfId="0" applyFont="1" applyFill="1" applyBorder="1"/>
    <xf numFmtId="2" fontId="14" fillId="6" borderId="2" xfId="0" applyNumberFormat="1" applyFont="1" applyFill="1" applyBorder="1"/>
    <xf numFmtId="3" fontId="3" fillId="6" borderId="2" xfId="0" applyNumberFormat="1" applyFont="1" applyFill="1" applyBorder="1"/>
    <xf numFmtId="3" fontId="3" fillId="6" borderId="8" xfId="0" applyNumberFormat="1" applyFont="1" applyFill="1" applyBorder="1"/>
    <xf numFmtId="3" fontId="2" fillId="6" borderId="12" xfId="0" applyNumberFormat="1" applyFont="1" applyFill="1" applyBorder="1" applyAlignment="1">
      <alignment horizontal="center"/>
    </xf>
    <xf numFmtId="2" fontId="3" fillId="6" borderId="9" xfId="0" applyNumberFormat="1" applyFont="1" applyFill="1" applyBorder="1"/>
    <xf numFmtId="1" fontId="3" fillId="6" borderId="2" xfId="0" applyNumberFormat="1" applyFont="1" applyFill="1" applyBorder="1"/>
    <xf numFmtId="1" fontId="9" fillId="6" borderId="2" xfId="0" applyNumberFormat="1" applyFont="1" applyFill="1" applyBorder="1"/>
    <xf numFmtId="1" fontId="10" fillId="6" borderId="2" xfId="0" applyNumberFormat="1" applyFont="1" applyFill="1" applyBorder="1"/>
    <xf numFmtId="1" fontId="3" fillId="6" borderId="4" xfId="0" applyNumberFormat="1" applyFont="1" applyFill="1" applyBorder="1"/>
    <xf numFmtId="3" fontId="2" fillId="6" borderId="11" xfId="0" applyNumberFormat="1" applyFont="1" applyFill="1" applyBorder="1" applyAlignment="1">
      <alignment horizontal="center"/>
    </xf>
    <xf numFmtId="0" fontId="0" fillId="6" borderId="0" xfId="0" applyFill="1"/>
    <xf numFmtId="0" fontId="2" fillId="0" borderId="2" xfId="0" applyFont="1" applyBorder="1" applyAlignment="1">
      <alignment horizontal="center" vertical="justify"/>
    </xf>
    <xf numFmtId="1" fontId="17" fillId="0" borderId="2" xfId="0" applyNumberFormat="1" applyFont="1" applyBorder="1"/>
    <xf numFmtId="0" fontId="15" fillId="0" borderId="38" xfId="2" applyFont="1" applyBorder="1" applyAlignment="1">
      <alignment vertical="top" wrapText="1"/>
    </xf>
    <xf numFmtId="0" fontId="3" fillId="4" borderId="2" xfId="0" applyFont="1" applyFill="1" applyBorder="1" applyAlignment="1">
      <alignment vertical="center"/>
    </xf>
    <xf numFmtId="0" fontId="3" fillId="0" borderId="14" xfId="0" applyFont="1" applyBorder="1" applyAlignment="1">
      <alignment horizontal="left"/>
    </xf>
    <xf numFmtId="3" fontId="2" fillId="0" borderId="15" xfId="0" applyNumberFormat="1" applyFont="1" applyBorder="1"/>
    <xf numFmtId="3" fontId="3" fillId="0" borderId="15" xfId="0" applyNumberFormat="1" applyFont="1" applyBorder="1"/>
    <xf numFmtId="3" fontId="2" fillId="2" borderId="15" xfId="0" applyNumberFormat="1" applyFont="1" applyFill="1" applyBorder="1"/>
    <xf numFmtId="0" fontId="3" fillId="0" borderId="16" xfId="0" applyFont="1" applyBorder="1" applyAlignment="1">
      <alignment horizontal="left"/>
    </xf>
    <xf numFmtId="164" fontId="3" fillId="0" borderId="17" xfId="1" applyFont="1" applyFill="1" applyBorder="1"/>
    <xf numFmtId="0" fontId="3" fillId="0" borderId="17" xfId="0" applyFont="1" applyBorder="1"/>
    <xf numFmtId="4" fontId="3" fillId="2" borderId="17" xfId="0" applyNumberFormat="1" applyFont="1" applyFill="1" applyBorder="1"/>
    <xf numFmtId="9" fontId="2" fillId="9" borderId="0" xfId="0" applyNumberFormat="1" applyFont="1" applyFill="1"/>
    <xf numFmtId="0" fontId="3" fillId="9" borderId="18" xfId="0" applyFont="1" applyFill="1" applyBorder="1"/>
    <xf numFmtId="0" fontId="2" fillId="9" borderId="2" xfId="0" applyFont="1" applyFill="1" applyBorder="1" applyAlignment="1">
      <alignment horizontal="justify" vertical="justify"/>
    </xf>
    <xf numFmtId="3" fontId="2" fillId="9" borderId="2" xfId="0" applyNumberFormat="1" applyFont="1" applyFill="1" applyBorder="1" applyAlignment="1">
      <alignment horizontal="justify" vertical="justify"/>
    </xf>
    <xf numFmtId="0" fontId="0" fillId="0" borderId="15" xfId="0" applyBorder="1"/>
    <xf numFmtId="3" fontId="2" fillId="0" borderId="19" xfId="0" applyNumberFormat="1" applyFont="1" applyBorder="1"/>
    <xf numFmtId="0" fontId="3" fillId="0" borderId="20" xfId="0" applyFont="1" applyBorder="1" applyAlignment="1">
      <alignment horizontal="left"/>
    </xf>
    <xf numFmtId="3" fontId="2" fillId="0" borderId="21" xfId="0" applyNumberFormat="1" applyFont="1" applyBorder="1"/>
    <xf numFmtId="0" fontId="0" fillId="0" borderId="17" xfId="0" applyBorder="1"/>
    <xf numFmtId="3" fontId="2" fillId="0" borderId="18" xfId="0" applyNumberFormat="1" applyFont="1" applyBorder="1"/>
    <xf numFmtId="3" fontId="2" fillId="9" borderId="19" xfId="0" applyNumberFormat="1" applyFont="1" applyFill="1" applyBorder="1" applyAlignment="1">
      <alignment horizontal="right"/>
    </xf>
    <xf numFmtId="2" fontId="14" fillId="8" borderId="2" xfId="0" applyNumberFormat="1" applyFont="1" applyFill="1" applyBorder="1"/>
    <xf numFmtId="1" fontId="3" fillId="8" borderId="4" xfId="0" applyNumberFormat="1" applyFont="1" applyFill="1" applyBorder="1"/>
    <xf numFmtId="3" fontId="2" fillId="0" borderId="0" xfId="0" applyNumberFormat="1" applyFont="1" applyAlignment="1">
      <alignment horizontal="justify" vertical="justify"/>
    </xf>
    <xf numFmtId="3" fontId="3" fillId="0" borderId="11" xfId="0" applyNumberFormat="1" applyFont="1" applyBorder="1" applyAlignment="1">
      <alignment horizontal="center" vertical="justify"/>
    </xf>
    <xf numFmtId="3" fontId="3" fillId="8" borderId="12" xfId="0" applyNumberFormat="1" applyFont="1" applyFill="1" applyBorder="1" applyAlignment="1">
      <alignment horizontal="center"/>
    </xf>
    <xf numFmtId="3" fontId="3" fillId="8" borderId="11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3" fontId="2" fillId="8" borderId="2" xfId="0" applyNumberFormat="1" applyFont="1" applyFill="1" applyBorder="1"/>
    <xf numFmtId="3" fontId="0" fillId="0" borderId="0" xfId="0" applyNumberFormat="1"/>
    <xf numFmtId="0" fontId="21" fillId="0" borderId="26" xfId="2" applyFont="1" applyBorder="1" applyAlignment="1">
      <alignment horizontal="right" vertical="top" wrapText="1" readingOrder="1"/>
    </xf>
    <xf numFmtId="0" fontId="22" fillId="0" borderId="26" xfId="2" applyFont="1" applyBorder="1" applyAlignment="1">
      <alignment vertical="top" wrapText="1" readingOrder="1"/>
    </xf>
    <xf numFmtId="0" fontId="22" fillId="0" borderId="26" xfId="2" applyFont="1" applyBorder="1" applyAlignment="1">
      <alignment horizontal="right" vertical="top" wrapText="1" readingOrder="1"/>
    </xf>
    <xf numFmtId="0" fontId="21" fillId="0" borderId="26" xfId="2" applyFont="1" applyBorder="1" applyAlignment="1">
      <alignment vertical="top" wrapText="1" readingOrder="1"/>
    </xf>
    <xf numFmtId="0" fontId="21" fillId="7" borderId="26" xfId="2" applyFont="1" applyFill="1" applyBorder="1" applyAlignment="1">
      <alignment horizontal="right" vertical="top" wrapText="1" readingOrder="1"/>
    </xf>
    <xf numFmtId="0" fontId="24" fillId="0" borderId="0" xfId="2" applyFont="1"/>
    <xf numFmtId="0" fontId="26" fillId="0" borderId="26" xfId="2" applyFont="1" applyBorder="1" applyAlignment="1">
      <alignment vertical="top" wrapText="1" readingOrder="1"/>
    </xf>
    <xf numFmtId="0" fontId="24" fillId="0" borderId="34" xfId="2" applyFont="1" applyBorder="1" applyAlignment="1">
      <alignment vertical="top" wrapText="1"/>
    </xf>
    <xf numFmtId="0" fontId="24" fillId="0" borderId="32" xfId="2" applyFont="1" applyBorder="1" applyAlignment="1">
      <alignment vertical="top" wrapText="1"/>
    </xf>
    <xf numFmtId="0" fontId="24" fillId="0" borderId="33" xfId="2" applyFont="1" applyBorder="1" applyAlignment="1">
      <alignment vertical="top" wrapText="1"/>
    </xf>
    <xf numFmtId="0" fontId="15" fillId="0" borderId="34" xfId="3" applyFont="1" applyBorder="1" applyAlignment="1">
      <alignment vertical="top" wrapText="1"/>
    </xf>
    <xf numFmtId="0" fontId="15" fillId="0" borderId="0" xfId="3" applyFont="1"/>
    <xf numFmtId="0" fontId="18" fillId="7" borderId="26" xfId="3" applyFont="1" applyFill="1" applyBorder="1" applyAlignment="1">
      <alignment horizontal="right" vertical="top" wrapText="1" readingOrder="1"/>
    </xf>
    <xf numFmtId="0" fontId="18" fillId="0" borderId="26" xfId="3" applyFont="1" applyBorder="1" applyAlignment="1">
      <alignment vertical="top" wrapText="1" readingOrder="1"/>
    </xf>
    <xf numFmtId="0" fontId="18" fillId="0" borderId="26" xfId="3" applyFont="1" applyBorder="1" applyAlignment="1">
      <alignment horizontal="right" vertical="top" wrapText="1" readingOrder="1"/>
    </xf>
    <xf numFmtId="0" fontId="19" fillId="0" borderId="26" xfId="3" applyFont="1" applyBorder="1" applyAlignment="1">
      <alignment vertical="top" wrapText="1" readingOrder="1"/>
    </xf>
    <xf numFmtId="0" fontId="19" fillId="0" borderId="26" xfId="3" applyFont="1" applyBorder="1" applyAlignment="1">
      <alignment horizontal="right" vertical="top" wrapText="1" readingOrder="1"/>
    </xf>
    <xf numFmtId="0" fontId="19" fillId="0" borderId="25" xfId="3" applyFont="1" applyBorder="1" applyAlignment="1">
      <alignment horizontal="right" vertical="top" wrapText="1" readingOrder="1"/>
    </xf>
    <xf numFmtId="0" fontId="19" fillId="0" borderId="38" xfId="3" applyFont="1" applyBorder="1" applyAlignment="1">
      <alignment horizontal="right" vertical="top" wrapText="1" readingOrder="1"/>
    </xf>
    <xf numFmtId="0" fontId="19" fillId="0" borderId="25" xfId="3" applyFont="1" applyBorder="1" applyAlignment="1">
      <alignment vertical="top" wrapText="1" readingOrder="1"/>
    </xf>
    <xf numFmtId="0" fontId="19" fillId="0" borderId="38" xfId="3" applyFont="1" applyBorder="1" applyAlignment="1">
      <alignment vertical="top" wrapText="1" readingOrder="1"/>
    </xf>
    <xf numFmtId="0" fontId="23" fillId="0" borderId="34" xfId="3" applyFont="1" applyBorder="1" applyAlignment="1">
      <alignment wrapText="1" readingOrder="1"/>
    </xf>
    <xf numFmtId="0" fontId="23" fillId="0" borderId="46" xfId="3" applyFont="1" applyBorder="1" applyAlignment="1">
      <alignment wrapText="1" readingOrder="1"/>
    </xf>
    <xf numFmtId="0" fontId="18" fillId="7" borderId="25" xfId="3" applyFont="1" applyFill="1" applyBorder="1" applyAlignment="1">
      <alignment horizontal="center" vertical="top" wrapText="1" readingOrder="1"/>
    </xf>
    <xf numFmtId="0" fontId="18" fillId="7" borderId="39" xfId="3" applyFont="1" applyFill="1" applyBorder="1" applyAlignment="1">
      <alignment horizontal="center" vertical="top" wrapText="1" readingOrder="1"/>
    </xf>
    <xf numFmtId="0" fontId="18" fillId="7" borderId="38" xfId="3" applyFont="1" applyFill="1" applyBorder="1" applyAlignment="1">
      <alignment horizontal="center" vertical="top" wrapText="1" readingOrder="1"/>
    </xf>
    <xf numFmtId="0" fontId="18" fillId="7" borderId="36" xfId="3" applyFont="1" applyFill="1" applyBorder="1" applyAlignment="1">
      <alignment horizontal="right" vertical="top" wrapText="1" readingOrder="1"/>
    </xf>
    <xf numFmtId="0" fontId="18" fillId="7" borderId="40" xfId="3" applyFont="1" applyFill="1" applyBorder="1" applyAlignment="1">
      <alignment horizontal="right" vertical="top" wrapText="1" readingOrder="1"/>
    </xf>
    <xf numFmtId="0" fontId="23" fillId="0" borderId="44" xfId="3" applyFont="1" applyBorder="1" applyAlignment="1">
      <alignment wrapText="1" readingOrder="1"/>
    </xf>
    <xf numFmtId="0" fontId="23" fillId="0" borderId="45" xfId="3" applyFont="1" applyBorder="1" applyAlignment="1">
      <alignment wrapText="1" readingOrder="1"/>
    </xf>
    <xf numFmtId="0" fontId="18" fillId="7" borderId="25" xfId="3" applyFont="1" applyFill="1" applyBorder="1" applyAlignment="1">
      <alignment horizontal="right" vertical="top" wrapText="1" readingOrder="1"/>
    </xf>
    <xf numFmtId="0" fontId="18" fillId="7" borderId="38" xfId="3" applyFont="1" applyFill="1" applyBorder="1" applyAlignment="1">
      <alignment horizontal="right" vertical="top" wrapText="1" readingOrder="1"/>
    </xf>
    <xf numFmtId="0" fontId="18" fillId="7" borderId="36" xfId="2" applyFont="1" applyFill="1" applyBorder="1" applyAlignment="1">
      <alignment horizontal="right" vertical="top" wrapText="1" readingOrder="1"/>
    </xf>
    <xf numFmtId="0" fontId="18" fillId="7" borderId="40" xfId="2" applyFont="1" applyFill="1" applyBorder="1" applyAlignment="1">
      <alignment horizontal="right" vertical="top" wrapText="1" readingOrder="1"/>
    </xf>
    <xf numFmtId="0" fontId="18" fillId="7" borderId="25" xfId="2" applyFont="1" applyFill="1" applyBorder="1" applyAlignment="1">
      <alignment horizontal="center" vertical="top" wrapText="1" readingOrder="1"/>
    </xf>
    <xf numFmtId="0" fontId="18" fillId="7" borderId="39" xfId="2" applyFont="1" applyFill="1" applyBorder="1" applyAlignment="1">
      <alignment horizontal="center" vertical="top" wrapText="1" readingOrder="1"/>
    </xf>
    <xf numFmtId="0" fontId="18" fillId="7" borderId="38" xfId="2" applyFont="1" applyFill="1" applyBorder="1" applyAlignment="1">
      <alignment horizontal="center" vertical="top" wrapText="1" readingOrder="1"/>
    </xf>
    <xf numFmtId="0" fontId="23" fillId="0" borderId="34" xfId="2" applyFont="1" applyBorder="1" applyAlignment="1">
      <alignment wrapText="1" readingOrder="1"/>
    </xf>
    <xf numFmtId="0" fontId="23" fillId="0" borderId="46" xfId="2" applyFont="1" applyBorder="1" applyAlignment="1">
      <alignment wrapText="1" readingOrder="1"/>
    </xf>
    <xf numFmtId="0" fontId="14" fillId="0" borderId="22" xfId="0" applyFont="1" applyBorder="1" applyAlignment="1">
      <alignment horizontal="right"/>
    </xf>
    <xf numFmtId="0" fontId="14" fillId="0" borderId="23" xfId="0" applyFont="1" applyBorder="1" applyAlignment="1">
      <alignment horizontal="right"/>
    </xf>
    <xf numFmtId="0" fontId="14" fillId="0" borderId="24" xfId="0" applyFont="1" applyBorder="1" applyAlignment="1">
      <alignment horizontal="right"/>
    </xf>
    <xf numFmtId="0" fontId="23" fillId="0" borderId="44" xfId="2" applyFont="1" applyBorder="1" applyAlignment="1">
      <alignment wrapText="1" readingOrder="1"/>
    </xf>
    <xf numFmtId="0" fontId="23" fillId="0" borderId="45" xfId="2" applyFont="1" applyBorder="1" applyAlignment="1">
      <alignment wrapText="1" readingOrder="1"/>
    </xf>
    <xf numFmtId="0" fontId="18" fillId="7" borderId="25" xfId="2" applyFont="1" applyFill="1" applyBorder="1" applyAlignment="1">
      <alignment horizontal="right" vertical="top" wrapText="1" readingOrder="1"/>
    </xf>
    <xf numFmtId="0" fontId="18" fillId="7" borderId="38" xfId="2" applyFont="1" applyFill="1" applyBorder="1" applyAlignment="1">
      <alignment horizontal="right" vertical="top" wrapText="1" readingOrder="1"/>
    </xf>
    <xf numFmtId="0" fontId="18" fillId="0" borderId="25" xfId="3" applyFont="1" applyBorder="1" applyAlignment="1">
      <alignment vertical="top" wrapText="1" readingOrder="1"/>
    </xf>
    <xf numFmtId="0" fontId="18" fillId="0" borderId="38" xfId="3" applyFont="1" applyBorder="1" applyAlignment="1">
      <alignment vertical="top" wrapText="1" readingOrder="1"/>
    </xf>
    <xf numFmtId="0" fontId="18" fillId="0" borderId="25" xfId="3" applyFont="1" applyBorder="1" applyAlignment="1">
      <alignment horizontal="right" vertical="top" wrapText="1" readingOrder="1"/>
    </xf>
    <xf numFmtId="0" fontId="18" fillId="0" borderId="38" xfId="3" applyFont="1" applyBorder="1" applyAlignment="1">
      <alignment horizontal="right" vertical="top" wrapText="1" readingOrder="1"/>
    </xf>
    <xf numFmtId="0" fontId="22" fillId="0" borderId="25" xfId="2" applyFont="1" applyBorder="1" applyAlignment="1">
      <alignment vertical="top" wrapText="1" readingOrder="1"/>
    </xf>
    <xf numFmtId="0" fontId="22" fillId="0" borderId="38" xfId="2" applyFont="1" applyBorder="1" applyAlignment="1">
      <alignment vertical="top" wrapText="1" readingOrder="1"/>
    </xf>
    <xf numFmtId="0" fontId="22" fillId="0" borderId="25" xfId="2" applyFont="1" applyBorder="1" applyAlignment="1">
      <alignment horizontal="right" vertical="top" wrapText="1" readingOrder="1"/>
    </xf>
    <xf numFmtId="0" fontId="22" fillId="0" borderId="38" xfId="2" applyFont="1" applyBorder="1" applyAlignment="1">
      <alignment horizontal="right" vertical="top" wrapText="1" readingOrder="1"/>
    </xf>
    <xf numFmtId="0" fontId="25" fillId="0" borderId="34" xfId="2" applyFont="1" applyBorder="1" applyAlignment="1">
      <alignment wrapText="1" readingOrder="1"/>
    </xf>
    <xf numFmtId="0" fontId="25" fillId="0" borderId="46" xfId="2" applyFont="1" applyBorder="1" applyAlignment="1">
      <alignment wrapText="1" readingOrder="1"/>
    </xf>
    <xf numFmtId="0" fontId="26" fillId="0" borderId="25" xfId="2" applyFont="1" applyBorder="1" applyAlignment="1">
      <alignment vertical="top" wrapText="1" readingOrder="1"/>
    </xf>
    <xf numFmtId="0" fontId="26" fillId="0" borderId="38" xfId="2" applyFont="1" applyBorder="1" applyAlignment="1">
      <alignment vertical="top" wrapText="1" readingOrder="1"/>
    </xf>
    <xf numFmtId="0" fontId="27" fillId="0" borderId="25" xfId="2" applyFont="1" applyBorder="1" applyAlignment="1">
      <alignment vertical="top" wrapText="1" readingOrder="1"/>
    </xf>
    <xf numFmtId="0" fontId="27" fillId="0" borderId="39" xfId="2" applyFont="1" applyBorder="1" applyAlignment="1">
      <alignment vertical="top" wrapText="1" readingOrder="1"/>
    </xf>
    <xf numFmtId="0" fontId="27" fillId="0" borderId="38" xfId="2" applyFont="1" applyBorder="1" applyAlignment="1">
      <alignment vertical="top" wrapText="1" readingOrder="1"/>
    </xf>
    <xf numFmtId="0" fontId="21" fillId="0" borderId="25" xfId="2" applyFont="1" applyBorder="1" applyAlignment="1">
      <alignment horizontal="right" vertical="top" wrapText="1" readingOrder="1"/>
    </xf>
    <xf numFmtId="0" fontId="21" fillId="0" borderId="38" xfId="2" applyFont="1" applyBorder="1" applyAlignment="1">
      <alignment horizontal="right" vertical="top" wrapText="1" readingOrder="1"/>
    </xf>
    <xf numFmtId="0" fontId="21" fillId="0" borderId="25" xfId="2" applyFont="1" applyBorder="1" applyAlignment="1">
      <alignment vertical="top" wrapText="1" readingOrder="1"/>
    </xf>
    <xf numFmtId="0" fontId="21" fillId="0" borderId="39" xfId="2" applyFont="1" applyBorder="1" applyAlignment="1">
      <alignment vertical="top" wrapText="1" readingOrder="1"/>
    </xf>
    <xf numFmtId="0" fontId="21" fillId="0" borderId="38" xfId="2" applyFont="1" applyBorder="1" applyAlignment="1">
      <alignment vertical="top" wrapText="1" readingOrder="1"/>
    </xf>
    <xf numFmtId="0" fontId="22" fillId="0" borderId="36" xfId="2" applyFont="1" applyBorder="1" applyAlignment="1">
      <alignment vertical="top" wrapText="1" readingOrder="1"/>
    </xf>
    <xf numFmtId="0" fontId="22" fillId="0" borderId="41" xfId="2" applyFont="1" applyBorder="1" applyAlignment="1">
      <alignment vertical="top" wrapText="1" readingOrder="1"/>
    </xf>
    <xf numFmtId="0" fontId="22" fillId="0" borderId="40" xfId="2" applyFont="1" applyBorder="1" applyAlignment="1">
      <alignment vertical="top" wrapText="1" readingOrder="1"/>
    </xf>
    <xf numFmtId="0" fontId="21" fillId="7" borderId="25" xfId="2" applyFont="1" applyFill="1" applyBorder="1" applyAlignment="1">
      <alignment horizontal="center" vertical="top" wrapText="1" readingOrder="1"/>
    </xf>
    <xf numFmtId="0" fontId="21" fillId="7" borderId="39" xfId="2" applyFont="1" applyFill="1" applyBorder="1" applyAlignment="1">
      <alignment horizontal="center" vertical="top" wrapText="1" readingOrder="1"/>
    </xf>
    <xf numFmtId="0" fontId="21" fillId="7" borderId="38" xfId="2" applyFont="1" applyFill="1" applyBorder="1" applyAlignment="1">
      <alignment horizontal="center" vertical="top" wrapText="1" readingOrder="1"/>
    </xf>
    <xf numFmtId="0" fontId="21" fillId="7" borderId="36" xfId="2" applyFont="1" applyFill="1" applyBorder="1" applyAlignment="1">
      <alignment horizontal="right" vertical="top" wrapText="1" readingOrder="1"/>
    </xf>
    <xf numFmtId="0" fontId="21" fillId="7" borderId="40" xfId="2" applyFont="1" applyFill="1" applyBorder="1" applyAlignment="1">
      <alignment horizontal="right" vertical="top" wrapText="1" readingOrder="1"/>
    </xf>
    <xf numFmtId="0" fontId="25" fillId="0" borderId="44" xfId="2" applyFont="1" applyBorder="1" applyAlignment="1">
      <alignment wrapText="1" readingOrder="1"/>
    </xf>
    <xf numFmtId="0" fontId="25" fillId="0" borderId="45" xfId="2" applyFont="1" applyBorder="1" applyAlignment="1">
      <alignment wrapText="1" readingOrder="1"/>
    </xf>
    <xf numFmtId="0" fontId="21" fillId="7" borderId="25" xfId="2" applyFont="1" applyFill="1" applyBorder="1" applyAlignment="1">
      <alignment horizontal="right" vertical="top" wrapText="1" readingOrder="1"/>
    </xf>
    <xf numFmtId="0" fontId="21" fillId="7" borderId="38" xfId="2" applyFont="1" applyFill="1" applyBorder="1" applyAlignment="1">
      <alignment horizontal="right" vertical="top" wrapText="1" readingOrder="1"/>
    </xf>
    <xf numFmtId="0" fontId="18" fillId="7" borderId="26" xfId="2" applyFont="1" applyFill="1" applyBorder="1" applyAlignment="1">
      <alignment horizontal="right" vertical="top" wrapText="1" readingOrder="1"/>
    </xf>
    <xf numFmtId="0" fontId="15" fillId="7" borderId="40" xfId="2" applyFont="1" applyFill="1" applyBorder="1" applyAlignment="1">
      <alignment vertical="top" wrapText="1"/>
    </xf>
    <xf numFmtId="0" fontId="23" fillId="0" borderId="0" xfId="2" applyFont="1" applyAlignment="1">
      <alignment wrapText="1" readingOrder="1"/>
    </xf>
    <xf numFmtId="0" fontId="15" fillId="0" borderId="0" xfId="2" applyFont="1"/>
    <xf numFmtId="0" fontId="15" fillId="0" borderId="38" xfId="2" applyFont="1" applyBorder="1" applyAlignment="1">
      <alignment vertical="top" wrapText="1"/>
    </xf>
    <xf numFmtId="0" fontId="18" fillId="0" borderId="26" xfId="2" applyFont="1" applyBorder="1" applyAlignment="1">
      <alignment vertical="top" wrapText="1" readingOrder="1"/>
    </xf>
    <xf numFmtId="0" fontId="18" fillId="0" borderId="26" xfId="2" applyFont="1" applyBorder="1" applyAlignment="1">
      <alignment horizontal="right" vertical="top" wrapText="1" readingOrder="1"/>
    </xf>
    <xf numFmtId="0" fontId="15" fillId="0" borderId="39" xfId="2" applyFont="1" applyBorder="1" applyAlignment="1">
      <alignment vertical="top" wrapText="1"/>
    </xf>
    <xf numFmtId="0" fontId="18" fillId="0" borderId="38" xfId="2" applyFont="1" applyBorder="1" applyAlignment="1">
      <alignment vertical="top" wrapText="1" readingOrder="1"/>
    </xf>
    <xf numFmtId="0" fontId="19" fillId="0" borderId="26" xfId="2" applyFont="1" applyBorder="1" applyAlignment="1">
      <alignment vertical="top" wrapText="1" readingOrder="1"/>
    </xf>
    <xf numFmtId="0" fontId="19" fillId="0" borderId="26" xfId="2" applyFont="1" applyBorder="1" applyAlignment="1">
      <alignment horizontal="right" vertical="top" wrapText="1" readingOrder="1"/>
    </xf>
    <xf numFmtId="0" fontId="15" fillId="0" borderId="41" xfId="2" applyFont="1" applyBorder="1" applyAlignment="1">
      <alignment vertical="top" wrapText="1"/>
    </xf>
    <xf numFmtId="0" fontId="15" fillId="0" borderId="40" xfId="2" applyFont="1" applyBorder="1" applyAlignment="1">
      <alignment vertical="top" wrapText="1"/>
    </xf>
    <xf numFmtId="0" fontId="18" fillId="0" borderId="25" xfId="2" applyFont="1" applyBorder="1" applyAlignment="1">
      <alignment vertical="top" wrapText="1" readingOrder="1"/>
    </xf>
    <xf numFmtId="0" fontId="18" fillId="0" borderId="39" xfId="2" applyFont="1" applyBorder="1" applyAlignment="1">
      <alignment vertical="top" wrapText="1" readingOrder="1"/>
    </xf>
    <xf numFmtId="0" fontId="15" fillId="0" borderId="34" xfId="2" applyFont="1" applyBorder="1" applyAlignment="1">
      <alignment vertical="top" wrapText="1"/>
    </xf>
    <xf numFmtId="0" fontId="18" fillId="7" borderId="26" xfId="2" applyFont="1" applyFill="1" applyBorder="1" applyAlignment="1">
      <alignment horizontal="center" vertical="top" wrapText="1" readingOrder="1"/>
    </xf>
    <xf numFmtId="0" fontId="19" fillId="0" borderId="36" xfId="2" applyFont="1" applyBorder="1" applyAlignment="1">
      <alignment vertical="top" wrapText="1" readingOrder="1"/>
    </xf>
    <xf numFmtId="0" fontId="19" fillId="0" borderId="41" xfId="2" applyFont="1" applyBorder="1" applyAlignment="1">
      <alignment vertical="top" wrapText="1" readingOrder="1"/>
    </xf>
    <xf numFmtId="0" fontId="19" fillId="0" borderId="40" xfId="2" applyFont="1" applyBorder="1" applyAlignment="1">
      <alignment vertical="top" wrapText="1" readingOrder="1"/>
    </xf>
    <xf numFmtId="0" fontId="19" fillId="0" borderId="25" xfId="2" applyFont="1" applyBorder="1" applyAlignment="1">
      <alignment vertical="top" wrapText="1" readingOrder="1"/>
    </xf>
    <xf numFmtId="0" fontId="19" fillId="0" borderId="38" xfId="2" applyFont="1" applyBorder="1" applyAlignment="1">
      <alignment vertical="top" wrapText="1" readingOrder="1"/>
    </xf>
    <xf numFmtId="0" fontId="3" fillId="0" borderId="0" xfId="0" applyFont="1" applyAlignment="1">
      <alignment horizontal="left" wrapText="1"/>
    </xf>
    <xf numFmtId="0" fontId="18" fillId="0" borderId="42" xfId="0" applyFont="1" applyBorder="1" applyAlignment="1">
      <alignment horizontal="left" vertical="top" wrapText="1" readingOrder="1"/>
    </xf>
    <xf numFmtId="0" fontId="18" fillId="0" borderId="43" xfId="0" applyFont="1" applyBorder="1" applyAlignment="1">
      <alignment horizontal="left" vertical="top" wrapText="1" readingOrder="1"/>
    </xf>
  </cellXfs>
  <cellStyles count="4">
    <cellStyle name="Komma" xfId="1" builtinId="3"/>
    <cellStyle name="Normal" xfId="0" builtinId="0"/>
    <cellStyle name="Normal 2" xfId="2" xr:uid="{3D36CE94-5D4D-4B99-B762-670E4E92364D}"/>
    <cellStyle name="Normal 3" xfId="3" xr:uid="{F7308DD9-A94A-4F58-A935-8DF42740F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3175</xdr:rowOff>
    </xdr:from>
    <xdr:to>
      <xdr:col>0</xdr:col>
      <xdr:colOff>1</xdr:colOff>
      <xdr:row>27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3164012-D9BD-43E1-86CF-2A65E7242CCD}"/>
            </a:ext>
          </a:extLst>
        </xdr:cNvPr>
        <xdr:cNvSpPr txBox="1">
          <a:spLocks noChangeArrowheads="1"/>
        </xdr:cNvSpPr>
      </xdr:nvSpPr>
      <xdr:spPr bwMode="auto">
        <a:xfrm flipH="1">
          <a:off x="0" y="6184900"/>
          <a:ext cx="1" cy="19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Grunnlaget for fordelingen er 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medlemsmasse og aktivitetsnivå.</a:t>
          </a:r>
          <a:endParaRPr lang="nb-NO" sz="800" b="0" i="0" u="none" strike="noStrike" baseline="0">
            <a:solidFill>
              <a:srgbClr val="000000"/>
            </a:solidFill>
            <a:latin typeface="Comic Sans MS"/>
            <a:cs typeface="Arial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  <xdr:oneCellAnchor>
    <xdr:from>
      <xdr:col>20</xdr:col>
      <xdr:colOff>0</xdr:colOff>
      <xdr:row>15</xdr:row>
      <xdr:rowOff>0</xdr:rowOff>
    </xdr:from>
    <xdr:ext cx="85725" cy="85725"/>
    <xdr:pic>
      <xdr:nvPicPr>
        <xdr:cNvPr id="3" name="Bilde 2" descr="-">
          <a:extLst>
            <a:ext uri="{FF2B5EF4-FFF2-40B4-BE49-F238E27FC236}">
              <a16:creationId xmlns:a16="http://schemas.microsoft.com/office/drawing/2014/main" id="{3B075A2E-D080-49AD-8CE1-403D0965E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0" y="856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18</xdr:col>
      <xdr:colOff>619125</xdr:colOff>
      <xdr:row>0</xdr:row>
      <xdr:rowOff>0</xdr:rowOff>
    </xdr:from>
    <xdr:to>
      <xdr:col>22</xdr:col>
      <xdr:colOff>619124</xdr:colOff>
      <xdr:row>11</xdr:row>
      <xdr:rowOff>949983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6D9A28C-09E8-4E61-9A4E-DEB27A75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0125" y="0"/>
          <a:ext cx="2984499" cy="3648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3175</xdr:rowOff>
    </xdr:from>
    <xdr:to>
      <xdr:col>0</xdr:col>
      <xdr:colOff>1</xdr:colOff>
      <xdr:row>27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3C918BA-CDB0-54A9-8476-160F102A8023}"/>
            </a:ext>
          </a:extLst>
        </xdr:cNvPr>
        <xdr:cNvSpPr txBox="1">
          <a:spLocks noChangeArrowheads="1"/>
        </xdr:cNvSpPr>
      </xdr:nvSpPr>
      <xdr:spPr bwMode="auto">
        <a:xfrm flipH="1">
          <a:off x="0" y="7089775"/>
          <a:ext cx="1" cy="19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Grunnlaget for fordelingen er 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medlemsmasse og aktivitetsnivå.</a:t>
          </a:r>
          <a:endParaRPr lang="nb-NO" sz="800" b="0" i="0" u="none" strike="noStrike" baseline="0">
            <a:solidFill>
              <a:srgbClr val="000000"/>
            </a:solidFill>
            <a:latin typeface="Comic Sans MS"/>
            <a:cs typeface="Arial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3175</xdr:rowOff>
    </xdr:from>
    <xdr:to>
      <xdr:col>0</xdr:col>
      <xdr:colOff>1</xdr:colOff>
      <xdr:row>27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D555556E-861D-6B3A-7AC2-69D182A70A4F}"/>
            </a:ext>
          </a:extLst>
        </xdr:cNvPr>
        <xdr:cNvSpPr txBox="1">
          <a:spLocks noChangeArrowheads="1"/>
        </xdr:cNvSpPr>
      </xdr:nvSpPr>
      <xdr:spPr bwMode="auto">
        <a:xfrm flipH="1">
          <a:off x="0" y="7308850"/>
          <a:ext cx="1" cy="19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Grunnlaget for fordelingen er 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medlemsmasse og aktivitetsnivå.</a:t>
          </a:r>
          <a:endParaRPr lang="nb-NO" sz="800" b="0" i="0" u="none" strike="noStrike" baseline="0">
            <a:solidFill>
              <a:srgbClr val="000000"/>
            </a:solidFill>
            <a:latin typeface="Comic Sans MS"/>
            <a:cs typeface="Arial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3175</xdr:rowOff>
    </xdr:from>
    <xdr:to>
      <xdr:col>0</xdr:col>
      <xdr:colOff>1</xdr:colOff>
      <xdr:row>25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AC454A7-48AD-CA01-F526-857FEE79354A}"/>
            </a:ext>
          </a:extLst>
        </xdr:cNvPr>
        <xdr:cNvSpPr txBox="1">
          <a:spLocks noChangeArrowheads="1"/>
        </xdr:cNvSpPr>
      </xdr:nvSpPr>
      <xdr:spPr bwMode="auto">
        <a:xfrm flipH="1">
          <a:off x="0" y="7794625"/>
          <a:ext cx="1" cy="19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Grunnlaget for fordelingen er 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medlemsmasse og aktivitetsnivå.</a:t>
          </a:r>
          <a:endParaRPr lang="nb-NO" sz="800" b="0" i="0" u="none" strike="noStrike" baseline="0">
            <a:solidFill>
              <a:srgbClr val="000000"/>
            </a:solidFill>
            <a:latin typeface="Comic Sans MS"/>
            <a:cs typeface="Arial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3175</xdr:rowOff>
    </xdr:from>
    <xdr:to>
      <xdr:col>0</xdr:col>
      <xdr:colOff>1</xdr:colOff>
      <xdr:row>26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37F7FBC0-F6E3-563E-5A98-92F9819FAFBF}"/>
            </a:ext>
          </a:extLst>
        </xdr:cNvPr>
        <xdr:cNvSpPr txBox="1">
          <a:spLocks noChangeArrowheads="1"/>
        </xdr:cNvSpPr>
      </xdr:nvSpPr>
      <xdr:spPr bwMode="auto">
        <a:xfrm flipH="1">
          <a:off x="0" y="5937250"/>
          <a:ext cx="1" cy="19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Grunnlaget for fordelingen er 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medlemsmasse og aktivitetsnivå.</a:t>
          </a:r>
          <a:endParaRPr lang="nb-NO" sz="800" b="0" i="0" u="none" strike="noStrike" baseline="0">
            <a:solidFill>
              <a:srgbClr val="000000"/>
            </a:solidFill>
            <a:latin typeface="Comic Sans MS"/>
            <a:cs typeface="Arial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3175</xdr:rowOff>
    </xdr:from>
    <xdr:to>
      <xdr:col>0</xdr:col>
      <xdr:colOff>1</xdr:colOff>
      <xdr:row>26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81F1A6D8-5AF1-1749-7280-7D1421C34415}"/>
            </a:ext>
          </a:extLst>
        </xdr:cNvPr>
        <xdr:cNvSpPr txBox="1">
          <a:spLocks noChangeArrowheads="1"/>
        </xdr:cNvSpPr>
      </xdr:nvSpPr>
      <xdr:spPr bwMode="auto">
        <a:xfrm flipH="1">
          <a:off x="0" y="7794625"/>
          <a:ext cx="1" cy="19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Grunnlaget for fordelingen er 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medlemsmasse og aktivitetsnivå.</a:t>
          </a:r>
          <a:endParaRPr lang="nb-NO" sz="800" b="0" i="0" u="none" strike="noStrike" baseline="0">
            <a:solidFill>
              <a:srgbClr val="000000"/>
            </a:solidFill>
            <a:latin typeface="Comic Sans MS"/>
            <a:cs typeface="Arial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3175</xdr:rowOff>
    </xdr:from>
    <xdr:to>
      <xdr:col>0</xdr:col>
      <xdr:colOff>1</xdr:colOff>
      <xdr:row>26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346C94C-4DEF-F61C-74DC-5A950620D23B}"/>
            </a:ext>
          </a:extLst>
        </xdr:cNvPr>
        <xdr:cNvSpPr txBox="1">
          <a:spLocks noChangeArrowheads="1"/>
        </xdr:cNvSpPr>
      </xdr:nvSpPr>
      <xdr:spPr bwMode="auto">
        <a:xfrm flipH="1">
          <a:off x="0" y="7794625"/>
          <a:ext cx="1" cy="19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Grunnlaget for fordelingen er 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medlemsmasse og aktivitetsnivå.</a:t>
          </a:r>
          <a:endParaRPr lang="nb-NO" sz="800" b="0" i="0" u="none" strike="noStrike" baseline="0">
            <a:solidFill>
              <a:srgbClr val="000000"/>
            </a:solidFill>
            <a:latin typeface="Comic Sans MS"/>
            <a:cs typeface="Arial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  <a:p>
          <a:pPr algn="l" rtl="0">
            <a:defRPr sz="1000"/>
          </a:pPr>
          <a:endParaRPr lang="nb-NO" sz="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142875</xdr:rowOff>
    </xdr:to>
    <xdr:sp macro="" textlink="">
      <xdr:nvSpPr>
        <xdr:cNvPr id="12336" name="AutoShape 1" descr="-">
          <a:extLst>
            <a:ext uri="{FF2B5EF4-FFF2-40B4-BE49-F238E27FC236}">
              <a16:creationId xmlns:a16="http://schemas.microsoft.com/office/drawing/2014/main" id="{50FCED25-6566-6F6D-DDF6-6E2A233290E3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142875</xdr:rowOff>
    </xdr:to>
    <xdr:sp macro="" textlink="">
      <xdr:nvSpPr>
        <xdr:cNvPr id="13360" name="AutoShape 1" descr="-">
          <a:extLst>
            <a:ext uri="{FF2B5EF4-FFF2-40B4-BE49-F238E27FC236}">
              <a16:creationId xmlns:a16="http://schemas.microsoft.com/office/drawing/2014/main" id="{6C73468C-4D32-A1B8-8E40-BC89B2EB4048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a.nif.no/Mvc5/Org/Index/24664" TargetMode="External"/><Relationship Id="rId13" Type="http://schemas.openxmlformats.org/officeDocument/2006/relationships/hyperlink" Target="https://sa.nif.no/Mvc5/Org/Index/24661" TargetMode="External"/><Relationship Id="rId18" Type="http://schemas.openxmlformats.org/officeDocument/2006/relationships/hyperlink" Target="https://sa.nif.no/Mvc5/Org/Index/441977" TargetMode="External"/><Relationship Id="rId26" Type="http://schemas.openxmlformats.org/officeDocument/2006/relationships/comments" Target="../comments1.xml"/><Relationship Id="rId3" Type="http://schemas.openxmlformats.org/officeDocument/2006/relationships/hyperlink" Target="https://sa.nif.no/Mvc5/Org/Index/442206" TargetMode="External"/><Relationship Id="rId21" Type="http://schemas.openxmlformats.org/officeDocument/2006/relationships/hyperlink" Target="https://sa.nif.no/Mvc5/Org/Index/24671" TargetMode="External"/><Relationship Id="rId7" Type="http://schemas.openxmlformats.org/officeDocument/2006/relationships/hyperlink" Target="https://sa.nif.no/Mvc5/Org/Index/441977" TargetMode="External"/><Relationship Id="rId12" Type="http://schemas.openxmlformats.org/officeDocument/2006/relationships/hyperlink" Target="https://sa.nif.no/Mvc5/Org/Index/24661" TargetMode="External"/><Relationship Id="rId17" Type="http://schemas.openxmlformats.org/officeDocument/2006/relationships/hyperlink" Target="https://sa.nif.no/Mvc5/Org/Index/948515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s://sa.nif.no/Mvc5/Org/Index/24661" TargetMode="External"/><Relationship Id="rId16" Type="http://schemas.openxmlformats.org/officeDocument/2006/relationships/hyperlink" Target="https://sa.nif.no/Mvc5/Org/Index/960496" TargetMode="External"/><Relationship Id="rId20" Type="http://schemas.openxmlformats.org/officeDocument/2006/relationships/hyperlink" Target="https://sa.nif.no/Mvc5/Org/Index/24665" TargetMode="External"/><Relationship Id="rId1" Type="http://schemas.openxmlformats.org/officeDocument/2006/relationships/hyperlink" Target="https://sa.nif.no/Mvc5/Org/Index/24661" TargetMode="External"/><Relationship Id="rId6" Type="http://schemas.openxmlformats.org/officeDocument/2006/relationships/hyperlink" Target="https://sa.nif.no/Mvc5/Org/Index/948515" TargetMode="External"/><Relationship Id="rId11" Type="http://schemas.openxmlformats.org/officeDocument/2006/relationships/hyperlink" Target="https://sa.nif.no/Mvc5/Org/Index/24666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sa.nif.no/Mvc5/Org/Index/960496" TargetMode="External"/><Relationship Id="rId15" Type="http://schemas.openxmlformats.org/officeDocument/2006/relationships/hyperlink" Target="https://sa.nif.no/Mvc5/Org/Index/24663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a.nif.no/Mvc5/Org/Index/24671" TargetMode="External"/><Relationship Id="rId19" Type="http://schemas.openxmlformats.org/officeDocument/2006/relationships/hyperlink" Target="https://sa.nif.no/Mvc5/Org/Index/24664" TargetMode="External"/><Relationship Id="rId4" Type="http://schemas.openxmlformats.org/officeDocument/2006/relationships/hyperlink" Target="https://sa.nif.no/Mvc5/Org/Index/24663" TargetMode="External"/><Relationship Id="rId9" Type="http://schemas.openxmlformats.org/officeDocument/2006/relationships/hyperlink" Target="https://sa.nif.no/Mvc5/Org/Index/24665" TargetMode="External"/><Relationship Id="rId14" Type="http://schemas.openxmlformats.org/officeDocument/2006/relationships/hyperlink" Target="https://sa.nif.no/Mvc5/Org/Index/442206" TargetMode="External"/><Relationship Id="rId22" Type="http://schemas.openxmlformats.org/officeDocument/2006/relationships/hyperlink" Target="https://sa.nif.no/Mvc5/Org/Index/2466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a.nif.no/Mvc5/Org/Index/24664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sa.nif.no/Mvc5/Org/Index/442206" TargetMode="External"/><Relationship Id="rId7" Type="http://schemas.openxmlformats.org/officeDocument/2006/relationships/hyperlink" Target="https://sa.nif.no/Mvc5/Org/Index/441977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sa.nif.no/Mvc5/Org/Index/24661" TargetMode="External"/><Relationship Id="rId1" Type="http://schemas.openxmlformats.org/officeDocument/2006/relationships/hyperlink" Target="https://sa.nif.no/Mvc5/Org/Index/24661" TargetMode="External"/><Relationship Id="rId6" Type="http://schemas.openxmlformats.org/officeDocument/2006/relationships/hyperlink" Target="https://sa.nif.no/Mvc5/Org/Index/948515" TargetMode="External"/><Relationship Id="rId11" Type="http://schemas.openxmlformats.org/officeDocument/2006/relationships/hyperlink" Target="https://sa.nif.no/Mvc5/Org/Index/24666" TargetMode="External"/><Relationship Id="rId5" Type="http://schemas.openxmlformats.org/officeDocument/2006/relationships/hyperlink" Target="https://sa.nif.no/Mvc5/Org/Index/960496" TargetMode="External"/><Relationship Id="rId15" Type="http://schemas.openxmlformats.org/officeDocument/2006/relationships/comments" Target="../comments2.xml"/><Relationship Id="rId10" Type="http://schemas.openxmlformats.org/officeDocument/2006/relationships/hyperlink" Target="https://sa.nif.no/Mvc5/Org/Index/24671" TargetMode="External"/><Relationship Id="rId4" Type="http://schemas.openxmlformats.org/officeDocument/2006/relationships/hyperlink" Target="https://sa.nif.no/Mvc5/Org/Index/24663" TargetMode="External"/><Relationship Id="rId9" Type="http://schemas.openxmlformats.org/officeDocument/2006/relationships/hyperlink" Target="https://sa.nif.no/Mvc5/Org/Index/24665" TargetMode="External"/><Relationship Id="rId1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sa.nif.no/Mvc5/Org/Index/948515" TargetMode="External"/><Relationship Id="rId18" Type="http://schemas.openxmlformats.org/officeDocument/2006/relationships/hyperlink" Target="https://sa.nif.no/Mvc5/Org/Index/24666" TargetMode="External"/><Relationship Id="rId26" Type="http://schemas.openxmlformats.org/officeDocument/2006/relationships/hyperlink" Target="https://sa.nif.no/Mvc5/Org/Index/24664" TargetMode="External"/><Relationship Id="rId21" Type="http://schemas.openxmlformats.org/officeDocument/2006/relationships/hyperlink" Target="https://sa.nif.no/Mvc5/Org/Index/442206" TargetMode="External"/><Relationship Id="rId34" Type="http://schemas.openxmlformats.org/officeDocument/2006/relationships/printerSettings" Target="../printerSettings/printerSettings3.bin"/><Relationship Id="rId7" Type="http://schemas.openxmlformats.org/officeDocument/2006/relationships/hyperlink" Target="https://sa.nif.no/Mvc5/Org/Index/441977" TargetMode="External"/><Relationship Id="rId12" Type="http://schemas.openxmlformats.org/officeDocument/2006/relationships/hyperlink" Target="https://sa.nif.no/Mvc5/Org/Index/960496" TargetMode="External"/><Relationship Id="rId17" Type="http://schemas.openxmlformats.org/officeDocument/2006/relationships/hyperlink" Target="https://sa.nif.no/Mvc5/Org/Index/24671" TargetMode="External"/><Relationship Id="rId25" Type="http://schemas.openxmlformats.org/officeDocument/2006/relationships/hyperlink" Target="https://sa.nif.no/Mvc5/Org/Index/441977" TargetMode="External"/><Relationship Id="rId33" Type="http://schemas.openxmlformats.org/officeDocument/2006/relationships/hyperlink" Target="https://sa.nif.no/Mvc5/Org/Index/24661" TargetMode="External"/><Relationship Id="rId2" Type="http://schemas.openxmlformats.org/officeDocument/2006/relationships/hyperlink" Target="https://sa.nif.no/Mvc5/Org/Index/24661" TargetMode="External"/><Relationship Id="rId16" Type="http://schemas.openxmlformats.org/officeDocument/2006/relationships/hyperlink" Target="https://sa.nif.no/Mvc5/Org/Index/24665" TargetMode="External"/><Relationship Id="rId20" Type="http://schemas.openxmlformats.org/officeDocument/2006/relationships/hyperlink" Target="https://sa.nif.no/Mvc5/Org/Index/24661" TargetMode="External"/><Relationship Id="rId29" Type="http://schemas.openxmlformats.org/officeDocument/2006/relationships/hyperlink" Target="https://sa.nif.no/Mvc5/Org/Index/24666" TargetMode="External"/><Relationship Id="rId1" Type="http://schemas.openxmlformats.org/officeDocument/2006/relationships/hyperlink" Target="https://sa.nif.no/Mvc5/Org/Index/24661" TargetMode="External"/><Relationship Id="rId6" Type="http://schemas.openxmlformats.org/officeDocument/2006/relationships/hyperlink" Target="https://sa.nif.no/Mvc5/Org/Index/948515" TargetMode="External"/><Relationship Id="rId11" Type="http://schemas.openxmlformats.org/officeDocument/2006/relationships/hyperlink" Target="https://sa.nif.no/Mvc5/Org/Index/24666" TargetMode="External"/><Relationship Id="rId24" Type="http://schemas.openxmlformats.org/officeDocument/2006/relationships/hyperlink" Target="https://sa.nif.no/Mvc5/Org/Index/948515" TargetMode="External"/><Relationship Id="rId32" Type="http://schemas.openxmlformats.org/officeDocument/2006/relationships/hyperlink" Target="https://sa.nif.no/Mvc5/Org/Index/24661" TargetMode="External"/><Relationship Id="rId37" Type="http://schemas.openxmlformats.org/officeDocument/2006/relationships/comments" Target="../comments3.xml"/><Relationship Id="rId5" Type="http://schemas.openxmlformats.org/officeDocument/2006/relationships/hyperlink" Target="https://sa.nif.no/Mvc5/Org/Index/960496" TargetMode="External"/><Relationship Id="rId15" Type="http://schemas.openxmlformats.org/officeDocument/2006/relationships/hyperlink" Target="https://sa.nif.no/Mvc5/Org/Index/24664" TargetMode="External"/><Relationship Id="rId23" Type="http://schemas.openxmlformats.org/officeDocument/2006/relationships/hyperlink" Target="https://sa.nif.no/Mvc5/Org/Index/960496" TargetMode="External"/><Relationship Id="rId28" Type="http://schemas.openxmlformats.org/officeDocument/2006/relationships/hyperlink" Target="https://sa.nif.no/Mvc5/Org/Index/24671" TargetMode="External"/><Relationship Id="rId36" Type="http://schemas.openxmlformats.org/officeDocument/2006/relationships/vmlDrawing" Target="../drawings/vmlDrawing3.vml"/><Relationship Id="rId10" Type="http://schemas.openxmlformats.org/officeDocument/2006/relationships/hyperlink" Target="https://sa.nif.no/Mvc5/Org/Index/24671" TargetMode="External"/><Relationship Id="rId19" Type="http://schemas.openxmlformats.org/officeDocument/2006/relationships/hyperlink" Target="https://sa.nif.no/Mvc5/Org/Index/24661" TargetMode="External"/><Relationship Id="rId31" Type="http://schemas.openxmlformats.org/officeDocument/2006/relationships/hyperlink" Target="https://sa.nif.no/Mvc5/Org/Index/442206" TargetMode="External"/><Relationship Id="rId4" Type="http://schemas.openxmlformats.org/officeDocument/2006/relationships/hyperlink" Target="https://sa.nif.no/Mvc5/Org/Index/24663" TargetMode="External"/><Relationship Id="rId9" Type="http://schemas.openxmlformats.org/officeDocument/2006/relationships/hyperlink" Target="https://sa.nif.no/Mvc5/Org/Index/24665" TargetMode="External"/><Relationship Id="rId14" Type="http://schemas.openxmlformats.org/officeDocument/2006/relationships/hyperlink" Target="https://sa.nif.no/Mvc5/Org/Index/441977" TargetMode="External"/><Relationship Id="rId22" Type="http://schemas.openxmlformats.org/officeDocument/2006/relationships/hyperlink" Target="https://sa.nif.no/Mvc5/Org/Index/24663" TargetMode="External"/><Relationship Id="rId27" Type="http://schemas.openxmlformats.org/officeDocument/2006/relationships/hyperlink" Target="https://sa.nif.no/Mvc5/Org/Index/24665" TargetMode="External"/><Relationship Id="rId30" Type="http://schemas.openxmlformats.org/officeDocument/2006/relationships/hyperlink" Target="https://sa.nif.no/Mvc5/Org/Index/24663" TargetMode="External"/><Relationship Id="rId35" Type="http://schemas.openxmlformats.org/officeDocument/2006/relationships/drawing" Target="../drawings/drawing3.xml"/><Relationship Id="rId8" Type="http://schemas.openxmlformats.org/officeDocument/2006/relationships/hyperlink" Target="https://sa.nif.no/Mvc5/Org/Index/24664" TargetMode="External"/><Relationship Id="rId3" Type="http://schemas.openxmlformats.org/officeDocument/2006/relationships/hyperlink" Target="https://sa.nif.no/Mvc5/Org/Index/44220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C344-7094-4715-8DC5-4B2077A68C8C}">
  <dimension ref="A1"/>
  <sheetViews>
    <sheetView workbookViewId="0"/>
  </sheetViews>
  <sheetFormatPr baseColWidth="10" defaultColWidth="10.7109375"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6177-6CEA-453D-9BAD-407D97B4264E}">
  <dimension ref="C8:Q20"/>
  <sheetViews>
    <sheetView topLeftCell="C6" workbookViewId="0">
      <selection activeCell="K10" sqref="K10:M10"/>
    </sheetView>
  </sheetViews>
  <sheetFormatPr baseColWidth="10" defaultColWidth="10.7109375" defaultRowHeight="12.75" x14ac:dyDescent="0.2"/>
  <sheetData>
    <row r="8" spans="3:17" x14ac:dyDescent="0.2">
      <c r="C8" s="62" t="s">
        <v>41</v>
      </c>
      <c r="D8" s="62" t="s">
        <v>47</v>
      </c>
      <c r="E8" s="62" t="s">
        <v>37</v>
      </c>
      <c r="F8" s="63" t="s">
        <v>42</v>
      </c>
      <c r="G8" s="62" t="s">
        <v>38</v>
      </c>
      <c r="H8" s="62" t="s">
        <v>39</v>
      </c>
      <c r="I8" s="62" t="s">
        <v>40</v>
      </c>
      <c r="J8" s="62" t="s">
        <v>1</v>
      </c>
      <c r="K8" s="62" t="s">
        <v>37</v>
      </c>
      <c r="L8" s="63" t="s">
        <v>42</v>
      </c>
      <c r="M8" s="62" t="s">
        <v>38</v>
      </c>
      <c r="N8" s="62" t="s">
        <v>39</v>
      </c>
      <c r="O8" s="62" t="s">
        <v>40</v>
      </c>
      <c r="P8" s="62" t="s">
        <v>1</v>
      </c>
      <c r="Q8" s="62" t="s">
        <v>43</v>
      </c>
    </row>
    <row r="9" spans="3:17" x14ac:dyDescent="0.2">
      <c r="C9">
        <f>E9+F9+G9</f>
        <v>364</v>
      </c>
      <c r="E9" s="71">
        <v>20</v>
      </c>
      <c r="F9" s="71">
        <v>197</v>
      </c>
      <c r="G9" s="71">
        <v>147</v>
      </c>
      <c r="H9" s="71">
        <v>47</v>
      </c>
      <c r="I9" s="71">
        <v>306</v>
      </c>
      <c r="J9" s="71">
        <v>717</v>
      </c>
      <c r="K9" s="71">
        <v>20</v>
      </c>
      <c r="L9" s="71">
        <v>203</v>
      </c>
      <c r="M9" s="71">
        <v>190</v>
      </c>
      <c r="N9" s="71">
        <v>103</v>
      </c>
      <c r="O9" s="71">
        <v>574</v>
      </c>
      <c r="P9" s="71">
        <v>1090</v>
      </c>
      <c r="Q9" s="71">
        <v>1807</v>
      </c>
    </row>
    <row r="10" spans="3:17" x14ac:dyDescent="0.2">
      <c r="E10" s="72">
        <v>8</v>
      </c>
      <c r="F10" s="72">
        <v>2</v>
      </c>
      <c r="G10" s="72">
        <v>2</v>
      </c>
      <c r="H10" s="72">
        <v>0</v>
      </c>
      <c r="I10" s="72">
        <v>23</v>
      </c>
      <c r="J10" s="72">
        <v>35</v>
      </c>
      <c r="K10" s="72">
        <v>7</v>
      </c>
      <c r="L10" s="72">
        <v>6</v>
      </c>
      <c r="M10" s="72">
        <v>1</v>
      </c>
      <c r="N10" s="72">
        <v>1</v>
      </c>
      <c r="O10" s="72">
        <v>28</v>
      </c>
      <c r="P10" s="72">
        <v>43</v>
      </c>
      <c r="Q10" s="71">
        <v>78</v>
      </c>
    </row>
    <row r="11" spans="3:17" x14ac:dyDescent="0.2">
      <c r="E11" s="72">
        <v>0</v>
      </c>
      <c r="F11" s="72">
        <v>0</v>
      </c>
      <c r="G11" s="72">
        <v>1</v>
      </c>
      <c r="H11" s="72">
        <v>0</v>
      </c>
      <c r="I11" s="72">
        <v>31</v>
      </c>
      <c r="J11" s="72">
        <v>32</v>
      </c>
      <c r="K11" s="72">
        <v>0</v>
      </c>
      <c r="L11" s="72">
        <v>1</v>
      </c>
      <c r="M11" s="72">
        <v>3</v>
      </c>
      <c r="N11" s="72">
        <v>7</v>
      </c>
      <c r="O11" s="72">
        <v>87</v>
      </c>
      <c r="P11" s="72">
        <v>98</v>
      </c>
      <c r="Q11" s="71">
        <v>130</v>
      </c>
    </row>
    <row r="12" spans="3:17" x14ac:dyDescent="0.2">
      <c r="E12" s="72">
        <v>5</v>
      </c>
      <c r="F12" s="72">
        <v>129</v>
      </c>
      <c r="G12" s="72">
        <v>113</v>
      </c>
      <c r="H12" s="72">
        <v>22</v>
      </c>
      <c r="I12" s="72">
        <v>130</v>
      </c>
      <c r="J12" s="72">
        <v>399</v>
      </c>
      <c r="K12" s="72">
        <v>4</v>
      </c>
      <c r="L12" s="72">
        <v>133</v>
      </c>
      <c r="M12" s="72">
        <v>147</v>
      </c>
      <c r="N12" s="72">
        <v>41</v>
      </c>
      <c r="O12" s="72">
        <v>203</v>
      </c>
      <c r="P12" s="72">
        <v>528</v>
      </c>
      <c r="Q12" s="71">
        <v>927</v>
      </c>
    </row>
    <row r="13" spans="3:17" x14ac:dyDescent="0.2">
      <c r="E13" s="72">
        <v>0</v>
      </c>
      <c r="F13" s="72">
        <v>0</v>
      </c>
      <c r="G13" s="72">
        <v>3</v>
      </c>
      <c r="H13" s="72">
        <v>2</v>
      </c>
      <c r="I13" s="72">
        <v>9</v>
      </c>
      <c r="J13" s="72">
        <v>14</v>
      </c>
      <c r="K13" s="72">
        <v>0</v>
      </c>
      <c r="L13" s="72">
        <v>4</v>
      </c>
      <c r="M13" s="72">
        <v>12</v>
      </c>
      <c r="N13" s="72">
        <v>16</v>
      </c>
      <c r="O13" s="72">
        <v>22</v>
      </c>
      <c r="P13" s="72">
        <v>54</v>
      </c>
      <c r="Q13" s="71">
        <v>68</v>
      </c>
    </row>
    <row r="14" spans="3:17" x14ac:dyDescent="0.2">
      <c r="E14" s="72">
        <v>2</v>
      </c>
      <c r="F14" s="72">
        <v>3</v>
      </c>
      <c r="G14" s="72">
        <v>6</v>
      </c>
      <c r="H14" s="72">
        <v>0</v>
      </c>
      <c r="I14" s="72">
        <v>12</v>
      </c>
      <c r="J14" s="72">
        <v>23</v>
      </c>
      <c r="K14" s="72">
        <v>0</v>
      </c>
      <c r="L14" s="72">
        <v>4</v>
      </c>
      <c r="M14" s="72">
        <v>5</v>
      </c>
      <c r="N14" s="72">
        <v>0</v>
      </c>
      <c r="O14" s="72">
        <v>26</v>
      </c>
      <c r="P14" s="72">
        <v>35</v>
      </c>
      <c r="Q14" s="71">
        <v>58</v>
      </c>
    </row>
    <row r="15" spans="3:17" x14ac:dyDescent="0.2"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16</v>
      </c>
      <c r="P15" s="72">
        <v>16</v>
      </c>
      <c r="Q15" s="71">
        <v>16</v>
      </c>
    </row>
    <row r="16" spans="3:17" x14ac:dyDescent="0.2">
      <c r="E16" s="72">
        <v>0</v>
      </c>
      <c r="F16" s="72">
        <v>0</v>
      </c>
      <c r="G16" s="72">
        <v>0</v>
      </c>
      <c r="H16" s="72">
        <v>1</v>
      </c>
      <c r="I16" s="72">
        <v>1</v>
      </c>
      <c r="J16" s="72">
        <v>2</v>
      </c>
      <c r="K16" s="72">
        <v>0</v>
      </c>
      <c r="L16" s="72">
        <v>0</v>
      </c>
      <c r="M16" s="72">
        <v>2</v>
      </c>
      <c r="N16" s="72">
        <v>1</v>
      </c>
      <c r="O16" s="72">
        <v>5</v>
      </c>
      <c r="P16" s="72">
        <v>8</v>
      </c>
      <c r="Q16" s="71">
        <v>10</v>
      </c>
    </row>
    <row r="17" spans="5:17" x14ac:dyDescent="0.2">
      <c r="E17" s="72">
        <v>0</v>
      </c>
      <c r="F17" s="72">
        <v>2</v>
      </c>
      <c r="G17" s="72">
        <v>2</v>
      </c>
      <c r="H17" s="72">
        <v>5</v>
      </c>
      <c r="I17" s="72">
        <v>21</v>
      </c>
      <c r="J17" s="72">
        <v>30</v>
      </c>
      <c r="K17" s="72">
        <v>0</v>
      </c>
      <c r="L17" s="72">
        <v>2</v>
      </c>
      <c r="M17" s="72">
        <v>7</v>
      </c>
      <c r="N17" s="72">
        <v>9</v>
      </c>
      <c r="O17" s="72">
        <v>90</v>
      </c>
      <c r="P17" s="72">
        <v>108</v>
      </c>
      <c r="Q17" s="71">
        <v>138</v>
      </c>
    </row>
    <row r="18" spans="5:17" x14ac:dyDescent="0.2">
      <c r="E18" s="72">
        <v>5</v>
      </c>
      <c r="F18" s="72">
        <v>61</v>
      </c>
      <c r="G18" s="72">
        <v>20</v>
      </c>
      <c r="H18" s="72">
        <v>17</v>
      </c>
      <c r="I18" s="72">
        <v>79</v>
      </c>
      <c r="J18" s="72">
        <v>182</v>
      </c>
      <c r="K18" s="72">
        <v>9</v>
      </c>
      <c r="L18" s="72">
        <v>53</v>
      </c>
      <c r="M18" s="72">
        <v>13</v>
      </c>
      <c r="N18" s="72">
        <v>28</v>
      </c>
      <c r="O18" s="72">
        <v>97</v>
      </c>
      <c r="P18" s="72">
        <v>200</v>
      </c>
      <c r="Q18" s="71">
        <v>382</v>
      </c>
    </row>
    <row r="19" spans="5:17" x14ac:dyDescent="0.2">
      <c r="E19" s="71">
        <v>20</v>
      </c>
      <c r="F19" s="71">
        <v>197</v>
      </c>
      <c r="G19" s="71">
        <v>147</v>
      </c>
      <c r="H19" s="71">
        <v>47</v>
      </c>
      <c r="I19" s="71">
        <v>306</v>
      </c>
      <c r="J19" s="71">
        <v>717</v>
      </c>
      <c r="K19" s="71">
        <v>20</v>
      </c>
      <c r="L19" s="71">
        <v>203</v>
      </c>
      <c r="M19" s="71">
        <v>190</v>
      </c>
      <c r="N19" s="71">
        <v>103</v>
      </c>
      <c r="O19" s="71">
        <v>574</v>
      </c>
      <c r="P19" s="71">
        <v>1090</v>
      </c>
      <c r="Q19" s="71">
        <v>1807</v>
      </c>
    </row>
    <row r="20" spans="5:17" x14ac:dyDescent="0.2">
      <c r="E20">
        <f>SUM(E19:G19)</f>
        <v>364</v>
      </c>
      <c r="H20">
        <f>SUM(H19:I19)</f>
        <v>353</v>
      </c>
      <c r="K20">
        <f>SUM(K19:M19)</f>
        <v>413</v>
      </c>
      <c r="N20">
        <f>SUM(N19:O19)</f>
        <v>677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6CF1-FAAD-49A0-A8AB-5746A537654A}">
  <dimension ref="A3:A27"/>
  <sheetViews>
    <sheetView workbookViewId="0">
      <selection activeCell="A2" sqref="A2:A27"/>
    </sheetView>
  </sheetViews>
  <sheetFormatPr baseColWidth="10" defaultColWidth="10.7109375" defaultRowHeight="12.75" x14ac:dyDescent="0.2"/>
  <sheetData>
    <row r="3" spans="1:1" x14ac:dyDescent="0.2">
      <c r="A3" s="66" t="s">
        <v>48</v>
      </c>
    </row>
    <row r="4" spans="1:1" x14ac:dyDescent="0.2">
      <c r="A4" s="66" t="s">
        <v>49</v>
      </c>
    </row>
    <row r="5" spans="1:1" x14ac:dyDescent="0.2">
      <c r="A5" s="67" t="s">
        <v>1</v>
      </c>
    </row>
    <row r="6" spans="1:1" x14ac:dyDescent="0.2">
      <c r="A6" s="67" t="s">
        <v>37</v>
      </c>
    </row>
    <row r="7" spans="1:1" x14ac:dyDescent="0.2">
      <c r="A7" s="68">
        <v>43440</v>
      </c>
    </row>
    <row r="8" spans="1:1" x14ac:dyDescent="0.2">
      <c r="A8" s="67" t="s">
        <v>38</v>
      </c>
    </row>
    <row r="9" spans="1:1" x14ac:dyDescent="0.2">
      <c r="A9" s="67" t="s">
        <v>39</v>
      </c>
    </row>
    <row r="10" spans="1:1" x14ac:dyDescent="0.2">
      <c r="A10" s="67" t="s">
        <v>40</v>
      </c>
    </row>
    <row r="11" spans="1:1" x14ac:dyDescent="0.2">
      <c r="A11" s="67" t="s">
        <v>1</v>
      </c>
    </row>
    <row r="12" spans="1:1" x14ac:dyDescent="0.2">
      <c r="A12" s="67" t="s">
        <v>37</v>
      </c>
    </row>
    <row r="13" spans="1:1" x14ac:dyDescent="0.2">
      <c r="A13" s="68">
        <v>43440</v>
      </c>
    </row>
    <row r="14" spans="1:1" x14ac:dyDescent="0.2">
      <c r="A14" s="67" t="s">
        <v>38</v>
      </c>
    </row>
    <row r="15" spans="1:1" x14ac:dyDescent="0.2">
      <c r="A15" s="67" t="s">
        <v>39</v>
      </c>
    </row>
    <row r="16" spans="1:1" x14ac:dyDescent="0.2">
      <c r="A16" s="67" t="s">
        <v>40</v>
      </c>
    </row>
    <row r="17" spans="1:1" x14ac:dyDescent="0.2">
      <c r="A17" s="67" t="s">
        <v>1</v>
      </c>
    </row>
    <row r="18" spans="1:1" x14ac:dyDescent="0.2">
      <c r="A18" s="69"/>
    </row>
    <row r="19" spans="1:1" x14ac:dyDescent="0.2">
      <c r="A19" s="70" t="s">
        <v>36</v>
      </c>
    </row>
    <row r="20" spans="1:1" x14ac:dyDescent="0.2">
      <c r="A20" s="67">
        <v>20</v>
      </c>
    </row>
    <row r="21" spans="1:1" x14ac:dyDescent="0.2">
      <c r="A21" s="67">
        <v>197</v>
      </c>
    </row>
    <row r="22" spans="1:1" x14ac:dyDescent="0.2">
      <c r="A22" s="67">
        <v>147</v>
      </c>
    </row>
    <row r="23" spans="1:1" x14ac:dyDescent="0.2">
      <c r="A23" s="67">
        <v>47</v>
      </c>
    </row>
    <row r="24" spans="1:1" x14ac:dyDescent="0.2">
      <c r="A24" s="67">
        <v>306</v>
      </c>
    </row>
    <row r="25" spans="1:1" x14ac:dyDescent="0.2">
      <c r="A25" s="67">
        <v>717</v>
      </c>
    </row>
    <row r="26" spans="1:1" x14ac:dyDescent="0.2">
      <c r="A26" s="67">
        <v>20</v>
      </c>
    </row>
    <row r="27" spans="1:1" x14ac:dyDescent="0.2">
      <c r="A27" s="67">
        <v>203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7CF7-DA65-4743-A757-755A64805B69}">
  <sheetPr>
    <pageSetUpPr fitToPage="1"/>
  </sheetPr>
  <dimension ref="A1:AO46"/>
  <sheetViews>
    <sheetView tabSelected="1" view="pageLayout" zoomScale="55" zoomScaleNormal="90" zoomScaleSheetLayoutView="80" zoomScalePageLayoutView="55" workbookViewId="0">
      <selection activeCell="U4" sqref="U4"/>
    </sheetView>
  </sheetViews>
  <sheetFormatPr baseColWidth="10" defaultColWidth="10.7109375" defaultRowHeight="12.75" x14ac:dyDescent="0.2"/>
  <cols>
    <col min="1" max="1" width="32.5703125" customWidth="1"/>
    <col min="2" max="2" width="11.7109375" bestFit="1" customWidth="1"/>
    <col min="3" max="3" width="8" bestFit="1" customWidth="1"/>
    <col min="4" max="4" width="21.28515625" customWidth="1"/>
    <col min="5" max="5" width="15.140625" customWidth="1"/>
    <col min="6" max="6" width="14" customWidth="1"/>
    <col min="7" max="7" width="20.5703125" customWidth="1"/>
    <col min="8" max="8" width="4.42578125" hidden="1" customWidth="1"/>
    <col min="9" max="9" width="0.28515625" hidden="1" customWidth="1"/>
    <col min="10" max="10" width="19.28515625" style="98" customWidth="1"/>
    <col min="11" max="11" width="13.7109375" hidden="1" customWidth="1"/>
    <col min="12" max="12" width="10.42578125" hidden="1" customWidth="1"/>
    <col min="13" max="13" width="14.5703125" style="12" hidden="1" customWidth="1"/>
    <col min="14" max="14" width="10.5703125" hidden="1" customWidth="1"/>
    <col min="15" max="15" width="17.28515625" hidden="1" customWidth="1"/>
    <col min="16" max="16" width="0" hidden="1" customWidth="1"/>
    <col min="17" max="17" width="15.5703125" customWidth="1"/>
  </cols>
  <sheetData>
    <row r="1" spans="1:41" ht="13.5" thickBot="1" x14ac:dyDescent="0.25"/>
    <row r="2" spans="1:41" ht="26.25" x14ac:dyDescent="0.4">
      <c r="A2" s="9" t="s">
        <v>46</v>
      </c>
      <c r="E2" s="141" t="s">
        <v>13</v>
      </c>
      <c r="F2" s="153"/>
      <c r="G2" s="154">
        <v>300000</v>
      </c>
    </row>
    <row r="3" spans="1:41" ht="23.25" x14ac:dyDescent="0.35">
      <c r="A3" s="10" t="s">
        <v>106</v>
      </c>
      <c r="E3" s="155" t="s">
        <v>14</v>
      </c>
      <c r="G3" s="156">
        <v>85000</v>
      </c>
    </row>
    <row r="4" spans="1:41" ht="24" thickBot="1" x14ac:dyDescent="0.4">
      <c r="A4" s="10"/>
      <c r="E4" s="145" t="s">
        <v>11</v>
      </c>
      <c r="F4" s="157"/>
      <c r="G4" s="158">
        <f>G2-G3</f>
        <v>215000</v>
      </c>
    </row>
    <row r="5" spans="1:41" ht="24" thickBot="1" x14ac:dyDescent="0.4">
      <c r="A5" s="10"/>
      <c r="E5" s="208" t="s">
        <v>94</v>
      </c>
      <c r="F5" s="209"/>
      <c r="G5" s="210"/>
    </row>
    <row r="6" spans="1:41" ht="23.25" x14ac:dyDescent="0.35">
      <c r="A6" s="10"/>
    </row>
    <row r="7" spans="1:41" x14ac:dyDescent="0.2">
      <c r="E7" t="s">
        <v>25</v>
      </c>
    </row>
    <row r="8" spans="1:41" ht="16.5" thickBot="1" x14ac:dyDescent="0.3">
      <c r="A8" s="3"/>
      <c r="B8" s="3"/>
      <c r="C8" s="3"/>
      <c r="D8" s="18">
        <v>0.9</v>
      </c>
      <c r="E8" s="149">
        <v>0.1</v>
      </c>
      <c r="G8" s="3" t="s">
        <v>23</v>
      </c>
      <c r="H8" s="3"/>
      <c r="I8" s="3"/>
      <c r="J8" s="99"/>
      <c r="K8" s="3"/>
    </row>
    <row r="9" spans="1:41" ht="15.75" x14ac:dyDescent="0.25">
      <c r="A9" s="141" t="s">
        <v>2</v>
      </c>
      <c r="B9" s="142">
        <f>G4</f>
        <v>215000</v>
      </c>
      <c r="C9" s="143"/>
      <c r="D9" s="144">
        <f>SUM(B9*D8)</f>
        <v>193500</v>
      </c>
      <c r="E9" s="159">
        <f>SUM(G4*E8)</f>
        <v>21500</v>
      </c>
      <c r="G9" s="3"/>
      <c r="H9" s="3"/>
      <c r="I9" s="3"/>
      <c r="J9" s="99"/>
      <c r="K9" s="3"/>
    </row>
    <row r="10" spans="1:41" ht="15.75" thickBot="1" x14ac:dyDescent="0.25">
      <c r="A10" s="145" t="s">
        <v>3</v>
      </c>
      <c r="B10" s="146"/>
      <c r="C10" s="147"/>
      <c r="D10" s="148">
        <f>D9/B25</f>
        <v>269.12378303198886</v>
      </c>
      <c r="E10" s="150" t="s">
        <v>23</v>
      </c>
      <c r="F10" s="3"/>
      <c r="G10" s="3"/>
      <c r="H10" s="3"/>
      <c r="I10" s="3"/>
      <c r="J10" s="99"/>
      <c r="K10" s="3"/>
    </row>
    <row r="11" spans="1:41" ht="16.5" thickBot="1" x14ac:dyDescent="0.3">
      <c r="A11" s="3"/>
      <c r="B11" s="3"/>
      <c r="C11" s="3"/>
      <c r="D11" s="1"/>
      <c r="E11" s="1"/>
      <c r="F11" s="3"/>
      <c r="G11" s="1"/>
      <c r="H11" s="3"/>
      <c r="I11" s="1" t="s">
        <v>5</v>
      </c>
      <c r="J11" s="1"/>
      <c r="K11" s="1"/>
      <c r="X11" s="75"/>
      <c r="Y11" s="78"/>
      <c r="Z11" s="78"/>
      <c r="AA11" s="206"/>
      <c r="AB11" s="207"/>
      <c r="AC11" s="203"/>
      <c r="AD11" s="204"/>
      <c r="AE11" s="204"/>
      <c r="AF11" s="204"/>
      <c r="AG11" s="204"/>
      <c r="AH11" s="205"/>
      <c r="AI11" s="203"/>
      <c r="AJ11" s="204"/>
      <c r="AK11" s="204"/>
      <c r="AL11" s="204"/>
      <c r="AM11" s="204"/>
      <c r="AN11" s="205"/>
      <c r="AO11" s="201"/>
    </row>
    <row r="12" spans="1:41" s="11" customFormat="1" ht="78.75" x14ac:dyDescent="0.2">
      <c r="A12" s="13" t="s">
        <v>0</v>
      </c>
      <c r="B12" s="13" t="s">
        <v>19</v>
      </c>
      <c r="C12" s="116" t="s">
        <v>22</v>
      </c>
      <c r="D12" s="20" t="s">
        <v>24</v>
      </c>
      <c r="E12" s="151" t="s">
        <v>26</v>
      </c>
      <c r="F12" s="13" t="s">
        <v>17</v>
      </c>
      <c r="G12" s="13" t="s">
        <v>8</v>
      </c>
      <c r="H12" s="13"/>
      <c r="I12" s="82" t="s">
        <v>9</v>
      </c>
      <c r="J12" s="89" t="s">
        <v>116</v>
      </c>
      <c r="K12" s="86" t="s">
        <v>15</v>
      </c>
      <c r="L12" s="16">
        <v>2003</v>
      </c>
      <c r="M12" s="23">
        <v>2002</v>
      </c>
      <c r="N12" s="16">
        <v>2001</v>
      </c>
      <c r="O12" s="28" t="s">
        <v>21</v>
      </c>
      <c r="P12" s="14" t="s">
        <v>18</v>
      </c>
      <c r="Q12" s="89" t="s">
        <v>96</v>
      </c>
      <c r="R12" s="107" t="s">
        <v>97</v>
      </c>
      <c r="S12" s="107"/>
      <c r="T12" s="107"/>
      <c r="U12" s="179"/>
      <c r="V12" s="179"/>
      <c r="W12" s="190" t="s">
        <v>50</v>
      </c>
      <c r="X12" s="191"/>
      <c r="Y12" s="192" t="s">
        <v>48</v>
      </c>
      <c r="Z12" s="193"/>
      <c r="AA12" s="193"/>
      <c r="AB12" s="193"/>
      <c r="AC12" s="193"/>
      <c r="AD12" s="194"/>
      <c r="AE12" s="192" t="s">
        <v>49</v>
      </c>
      <c r="AF12" s="193"/>
      <c r="AG12" s="193"/>
      <c r="AH12" s="193"/>
      <c r="AI12" s="193"/>
      <c r="AJ12" s="193"/>
      <c r="AK12" s="194"/>
      <c r="AL12" s="195" t="s">
        <v>1</v>
      </c>
      <c r="AM12" s="79"/>
      <c r="AN12" s="79"/>
      <c r="AO12" s="202"/>
    </row>
    <row r="13" spans="1:41" s="11" customFormat="1" ht="15.75" x14ac:dyDescent="0.25">
      <c r="A13" s="13" t="s">
        <v>16</v>
      </c>
      <c r="B13" s="13"/>
      <c r="C13" s="39" t="s">
        <v>23</v>
      </c>
      <c r="D13" s="20"/>
      <c r="E13" s="152"/>
      <c r="F13" s="44"/>
      <c r="G13" s="45">
        <f>G3</f>
        <v>85000</v>
      </c>
      <c r="H13" s="44"/>
      <c r="I13" s="83"/>
      <c r="J13" s="45">
        <f>G13</f>
        <v>85000</v>
      </c>
      <c r="K13" s="87" t="e">
        <f>#REF!-J13</f>
        <v>#REF!</v>
      </c>
      <c r="L13" s="16">
        <v>26000</v>
      </c>
      <c r="M13" s="23"/>
      <c r="N13" s="16"/>
      <c r="O13" s="29">
        <v>30000</v>
      </c>
      <c r="Q13" s="163">
        <v>85000</v>
      </c>
      <c r="R13" s="74">
        <f>J13-Q13</f>
        <v>0</v>
      </c>
      <c r="U13" s="180"/>
      <c r="V13" s="180"/>
      <c r="W13" s="197" t="s">
        <v>50</v>
      </c>
      <c r="X13" s="198"/>
      <c r="Y13" s="181" t="s">
        <v>37</v>
      </c>
      <c r="Z13" s="181" t="s">
        <v>42</v>
      </c>
      <c r="AA13" s="181" t="s">
        <v>38</v>
      </c>
      <c r="AB13" s="181" t="s">
        <v>39</v>
      </c>
      <c r="AC13" s="181" t="s">
        <v>40</v>
      </c>
      <c r="AD13" s="181" t="s">
        <v>1</v>
      </c>
      <c r="AE13" s="181" t="s">
        <v>37</v>
      </c>
      <c r="AF13" s="181" t="s">
        <v>42</v>
      </c>
      <c r="AG13" s="199" t="s">
        <v>38</v>
      </c>
      <c r="AH13" s="200"/>
      <c r="AI13" s="181" t="s">
        <v>39</v>
      </c>
      <c r="AJ13" s="181" t="s">
        <v>40</v>
      </c>
      <c r="AK13" s="181" t="s">
        <v>1</v>
      </c>
      <c r="AL13" s="196"/>
      <c r="AM13" s="121"/>
      <c r="AN13" s="121"/>
      <c r="AO13" s="121"/>
    </row>
    <row r="14" spans="1:41" s="11" customFormat="1" ht="38.25" x14ac:dyDescent="0.25">
      <c r="A14" s="31" t="s">
        <v>107</v>
      </c>
      <c r="B14" s="41">
        <f>Y15+Z15+AA15+AE15+AF15+AG15</f>
        <v>44</v>
      </c>
      <c r="C14" s="40">
        <f t="shared" ref="C14:C24" si="0">SUM(B14*100)/$B$25</f>
        <v>6.1196105702364392</v>
      </c>
      <c r="D14" s="41">
        <f>B14*$D$10</f>
        <v>11841.44645340751</v>
      </c>
      <c r="E14" s="41">
        <f>SUM($E$9/11)</f>
        <v>1954.5454545454545</v>
      </c>
      <c r="F14" s="41">
        <v>50</v>
      </c>
      <c r="G14" s="41">
        <f t="shared" ref="G14:G24" si="1">SUM(D14:E14)</f>
        <v>13795.991907952965</v>
      </c>
      <c r="H14" s="41"/>
      <c r="I14" s="84"/>
      <c r="J14" s="166">
        <f t="shared" ref="J14:J24" si="2">SUM(G14:H14)</f>
        <v>13795.991907952965</v>
      </c>
      <c r="K14" s="87"/>
      <c r="L14" s="16"/>
      <c r="M14" s="23"/>
      <c r="N14" s="16"/>
      <c r="O14" s="29"/>
      <c r="Q14" s="118">
        <v>14722.140762463343</v>
      </c>
      <c r="R14" s="74">
        <f t="shared" ref="R14:R24" si="3">J14-Q14</f>
        <v>-926.14885451037844</v>
      </c>
      <c r="S14" s="6"/>
      <c r="T14" s="6"/>
      <c r="U14" s="182" t="s">
        <v>51</v>
      </c>
      <c r="V14" s="182" t="s">
        <v>99</v>
      </c>
      <c r="W14" s="215" t="s">
        <v>50</v>
      </c>
      <c r="X14" s="216"/>
      <c r="Y14" s="183">
        <v>14</v>
      </c>
      <c r="Z14" s="183">
        <v>179</v>
      </c>
      <c r="AA14" s="183">
        <v>91</v>
      </c>
      <c r="AB14" s="183">
        <v>27</v>
      </c>
      <c r="AC14" s="183">
        <v>227</v>
      </c>
      <c r="AD14" s="183">
        <v>538</v>
      </c>
      <c r="AE14" s="183">
        <v>22</v>
      </c>
      <c r="AF14" s="183">
        <v>222</v>
      </c>
      <c r="AG14" s="217">
        <v>176</v>
      </c>
      <c r="AH14" s="218"/>
      <c r="AI14" s="183">
        <v>52</v>
      </c>
      <c r="AJ14" s="183">
        <v>440</v>
      </c>
      <c r="AK14" s="183">
        <v>912</v>
      </c>
      <c r="AL14" s="183">
        <v>1450</v>
      </c>
      <c r="AM14" s="122"/>
      <c r="AN14" s="122"/>
      <c r="AO14" s="121"/>
    </row>
    <row r="15" spans="1:41" ht="25.5" x14ac:dyDescent="0.25">
      <c r="A15" s="31" t="s">
        <v>108</v>
      </c>
      <c r="B15" s="41">
        <f t="shared" ref="B15:B23" si="4">Y16+Z16+AA16+AE16+AF16+AG16</f>
        <v>56</v>
      </c>
      <c r="C15" s="40">
        <f t="shared" si="0"/>
        <v>7.7885952712100135</v>
      </c>
      <c r="D15" s="41">
        <f>B15*$D$10</f>
        <v>15070.931849791377</v>
      </c>
      <c r="E15" s="41">
        <f t="shared" ref="E15:E25" si="5">SUM($E$9/11)</f>
        <v>1954.5454545454545</v>
      </c>
      <c r="F15" s="41">
        <v>109</v>
      </c>
      <c r="G15" s="41">
        <f t="shared" si="1"/>
        <v>17025.477304336833</v>
      </c>
      <c r="H15" s="41"/>
      <c r="I15" s="84">
        <v>0</v>
      </c>
      <c r="J15" s="166">
        <f t="shared" si="2"/>
        <v>17025.477304336833</v>
      </c>
      <c r="K15" s="87" t="e">
        <f>#REF!-J15</f>
        <v>#REF!</v>
      </c>
      <c r="L15" s="24">
        <v>74642</v>
      </c>
      <c r="M15" s="25">
        <v>80280</v>
      </c>
      <c r="N15" s="24">
        <v>75100</v>
      </c>
      <c r="O15" s="29">
        <v>11843.65</v>
      </c>
      <c r="P15" s="33">
        <v>0</v>
      </c>
      <c r="Q15" s="118">
        <v>16140.76246334311</v>
      </c>
      <c r="R15" s="74">
        <f t="shared" si="3"/>
        <v>884.71484099372356</v>
      </c>
      <c r="S15" s="6"/>
      <c r="T15" s="6"/>
      <c r="U15" s="184" t="s">
        <v>52</v>
      </c>
      <c r="V15" s="184" t="s">
        <v>100</v>
      </c>
      <c r="W15" s="188" t="s">
        <v>23</v>
      </c>
      <c r="X15" s="189"/>
      <c r="Y15" s="185">
        <v>5</v>
      </c>
      <c r="Z15" s="185">
        <v>9</v>
      </c>
      <c r="AA15" s="185">
        <v>0</v>
      </c>
      <c r="AB15" s="185">
        <v>1</v>
      </c>
      <c r="AC15" s="185">
        <v>17</v>
      </c>
      <c r="AD15" s="185">
        <v>32</v>
      </c>
      <c r="AE15" s="185">
        <v>11</v>
      </c>
      <c r="AF15" s="185">
        <v>11</v>
      </c>
      <c r="AG15" s="186">
        <v>8</v>
      </c>
      <c r="AH15" s="187"/>
      <c r="AI15" s="185">
        <v>0</v>
      </c>
      <c r="AJ15" s="185">
        <v>23</v>
      </c>
      <c r="AK15" s="185">
        <v>53</v>
      </c>
      <c r="AL15" s="183">
        <v>85</v>
      </c>
      <c r="AM15" s="122"/>
      <c r="AN15" s="122"/>
      <c r="AO15" s="121"/>
    </row>
    <row r="16" spans="1:41" ht="25.5" x14ac:dyDescent="0.25">
      <c r="A16" s="140" t="s">
        <v>109</v>
      </c>
      <c r="B16" s="41">
        <f t="shared" si="4"/>
        <v>430</v>
      </c>
      <c r="C16" s="40">
        <f t="shared" si="0"/>
        <v>59.80528511821975</v>
      </c>
      <c r="D16" s="41">
        <f t="shared" ref="D16:D24" si="6">B16*$D$10</f>
        <v>115723.22670375521</v>
      </c>
      <c r="E16" s="41">
        <f t="shared" si="5"/>
        <v>1954.5454545454545</v>
      </c>
      <c r="F16" s="41">
        <v>304</v>
      </c>
      <c r="G16" s="41">
        <f t="shared" si="1"/>
        <v>117677.77215830066</v>
      </c>
      <c r="H16" s="41"/>
      <c r="I16" s="84"/>
      <c r="J16" s="166">
        <f t="shared" si="2"/>
        <v>117677.77215830066</v>
      </c>
      <c r="K16" s="87"/>
      <c r="L16" s="24"/>
      <c r="M16" s="25"/>
      <c r="N16" s="24"/>
      <c r="O16" s="29"/>
      <c r="P16" s="33"/>
      <c r="Q16" s="118">
        <v>119132.69794721408</v>
      </c>
      <c r="R16" s="74">
        <f t="shared" si="3"/>
        <v>-1454.9257889134169</v>
      </c>
      <c r="S16" s="6"/>
      <c r="T16" s="6"/>
      <c r="U16" s="184" t="s">
        <v>54</v>
      </c>
      <c r="V16" s="184" t="s">
        <v>55</v>
      </c>
      <c r="W16" s="188" t="s">
        <v>23</v>
      </c>
      <c r="X16" s="189"/>
      <c r="Y16" s="185">
        <v>0</v>
      </c>
      <c r="Z16" s="185">
        <v>2</v>
      </c>
      <c r="AA16" s="185">
        <v>3</v>
      </c>
      <c r="AB16" s="185">
        <v>1</v>
      </c>
      <c r="AC16" s="185">
        <v>18</v>
      </c>
      <c r="AD16" s="185">
        <v>24</v>
      </c>
      <c r="AE16" s="185">
        <v>0</v>
      </c>
      <c r="AF16" s="185">
        <v>6</v>
      </c>
      <c r="AG16" s="186">
        <v>45</v>
      </c>
      <c r="AH16" s="187"/>
      <c r="AI16" s="185">
        <v>9</v>
      </c>
      <c r="AJ16" s="185">
        <v>81</v>
      </c>
      <c r="AK16" s="185">
        <v>141</v>
      </c>
      <c r="AL16" s="183">
        <v>165</v>
      </c>
      <c r="AM16" s="122"/>
      <c r="AN16" s="122"/>
      <c r="AO16" s="121"/>
    </row>
    <row r="17" spans="1:41" ht="25.5" x14ac:dyDescent="0.25">
      <c r="A17" s="31" t="s">
        <v>90</v>
      </c>
      <c r="B17" s="41">
        <f t="shared" si="4"/>
        <v>35</v>
      </c>
      <c r="C17" s="40">
        <f t="shared" si="0"/>
        <v>4.8678720445062584</v>
      </c>
      <c r="D17" s="41">
        <f t="shared" si="6"/>
        <v>9419.3324061196108</v>
      </c>
      <c r="E17" s="41">
        <f t="shared" si="5"/>
        <v>1954.5454545454545</v>
      </c>
      <c r="F17" s="41">
        <v>23</v>
      </c>
      <c r="G17" s="41">
        <f t="shared" si="1"/>
        <v>11373.877860665065</v>
      </c>
      <c r="H17" s="41"/>
      <c r="I17" s="84"/>
      <c r="J17" s="166">
        <f t="shared" si="2"/>
        <v>11373.877860665065</v>
      </c>
      <c r="K17" s="87"/>
      <c r="L17" s="24"/>
      <c r="M17" s="25"/>
      <c r="N17" s="24"/>
      <c r="O17" s="29"/>
      <c r="P17" s="33"/>
      <c r="Q17" s="119">
        <v>14438.41642228739</v>
      </c>
      <c r="R17" s="74">
        <f t="shared" si="3"/>
        <v>-3064.5385616223248</v>
      </c>
      <c r="S17" s="6"/>
      <c r="T17" s="6"/>
      <c r="U17" s="184" t="s">
        <v>56</v>
      </c>
      <c r="V17" s="184" t="s">
        <v>10</v>
      </c>
      <c r="W17" s="188" t="s">
        <v>23</v>
      </c>
      <c r="X17" s="189"/>
      <c r="Y17" s="185">
        <v>3</v>
      </c>
      <c r="Z17" s="185">
        <v>113</v>
      </c>
      <c r="AA17" s="185">
        <v>73</v>
      </c>
      <c r="AB17" s="185">
        <v>13</v>
      </c>
      <c r="AC17" s="185">
        <v>130</v>
      </c>
      <c r="AD17" s="185">
        <v>332</v>
      </c>
      <c r="AE17" s="185">
        <v>4</v>
      </c>
      <c r="AF17" s="185">
        <v>133</v>
      </c>
      <c r="AG17" s="186">
        <v>104</v>
      </c>
      <c r="AH17" s="187"/>
      <c r="AI17" s="185">
        <v>19</v>
      </c>
      <c r="AJ17" s="185">
        <v>182</v>
      </c>
      <c r="AK17" s="185">
        <v>442</v>
      </c>
      <c r="AL17" s="183">
        <v>774</v>
      </c>
      <c r="AM17" s="122"/>
      <c r="AN17" s="122"/>
      <c r="AO17" s="121"/>
    </row>
    <row r="18" spans="1:41" ht="25.5" x14ac:dyDescent="0.25">
      <c r="A18" s="31" t="s">
        <v>110</v>
      </c>
      <c r="B18" s="41">
        <f t="shared" si="4"/>
        <v>43</v>
      </c>
      <c r="C18" s="40">
        <f t="shared" si="0"/>
        <v>5.9805285118219746</v>
      </c>
      <c r="D18" s="41">
        <f t="shared" si="6"/>
        <v>11572.322670375521</v>
      </c>
      <c r="E18" s="41">
        <f t="shared" si="5"/>
        <v>1954.5454545454545</v>
      </c>
      <c r="F18" s="41">
        <v>7</v>
      </c>
      <c r="G18" s="41">
        <f t="shared" si="1"/>
        <v>13526.868124920975</v>
      </c>
      <c r="H18" s="41"/>
      <c r="I18" s="84"/>
      <c r="J18" s="166">
        <f t="shared" si="2"/>
        <v>13526.868124920975</v>
      </c>
      <c r="K18" s="87"/>
      <c r="L18" s="24"/>
      <c r="M18" s="25"/>
      <c r="N18" s="24"/>
      <c r="O18" s="29"/>
      <c r="P18" s="33"/>
      <c r="Q18" s="119">
        <v>2238.2697947214074</v>
      </c>
      <c r="R18" s="74">
        <f t="shared" si="3"/>
        <v>11288.598330199567</v>
      </c>
      <c r="S18" s="6"/>
      <c r="T18" s="6"/>
      <c r="U18" s="184" t="s">
        <v>101</v>
      </c>
      <c r="V18" s="184" t="s">
        <v>102</v>
      </c>
      <c r="W18" s="188" t="s">
        <v>23</v>
      </c>
      <c r="X18" s="189"/>
      <c r="Y18" s="185">
        <v>1</v>
      </c>
      <c r="Z18" s="185">
        <v>8</v>
      </c>
      <c r="AA18" s="185">
        <v>7</v>
      </c>
      <c r="AB18" s="185">
        <v>0</v>
      </c>
      <c r="AC18" s="185">
        <v>6</v>
      </c>
      <c r="AD18" s="185">
        <v>22</v>
      </c>
      <c r="AE18" s="185">
        <v>2</v>
      </c>
      <c r="AF18" s="185">
        <v>8</v>
      </c>
      <c r="AG18" s="186">
        <v>9</v>
      </c>
      <c r="AH18" s="187"/>
      <c r="AI18" s="185">
        <v>5</v>
      </c>
      <c r="AJ18" s="185">
        <v>8</v>
      </c>
      <c r="AK18" s="185">
        <v>32</v>
      </c>
      <c r="AL18" s="183">
        <v>54</v>
      </c>
      <c r="AM18" s="122"/>
      <c r="AN18" s="122"/>
      <c r="AO18" s="121"/>
    </row>
    <row r="19" spans="1:41" ht="19.5" customHeight="1" x14ac:dyDescent="0.25">
      <c r="A19" s="31" t="s">
        <v>111</v>
      </c>
      <c r="B19" s="41">
        <f t="shared" si="4"/>
        <v>11</v>
      </c>
      <c r="C19" s="160">
        <f t="shared" si="0"/>
        <v>1.5299026425591098</v>
      </c>
      <c r="D19" s="91">
        <f t="shared" si="6"/>
        <v>2960.3616133518776</v>
      </c>
      <c r="E19" s="41">
        <f t="shared" si="5"/>
        <v>1954.5454545454545</v>
      </c>
      <c r="F19" s="91">
        <v>11</v>
      </c>
      <c r="G19" s="91">
        <f t="shared" si="1"/>
        <v>4914.9070678973321</v>
      </c>
      <c r="H19" s="91"/>
      <c r="I19" s="92"/>
      <c r="J19" s="167">
        <f t="shared" si="2"/>
        <v>4914.9070678973321</v>
      </c>
      <c r="K19" s="93"/>
      <c r="L19" s="94"/>
      <c r="M19" s="95"/>
      <c r="N19" s="94"/>
      <c r="O19" s="96"/>
      <c r="P19" s="161"/>
      <c r="Q19" s="164">
        <v>5359.2375366568922</v>
      </c>
      <c r="R19" s="74">
        <f t="shared" si="3"/>
        <v>-444.33046875956006</v>
      </c>
      <c r="S19" s="6"/>
      <c r="T19" s="6"/>
      <c r="U19" s="184" t="s">
        <v>103</v>
      </c>
      <c r="V19" s="184" t="s">
        <v>104</v>
      </c>
      <c r="W19" s="188" t="s">
        <v>23</v>
      </c>
      <c r="X19" s="189"/>
      <c r="Y19" s="185">
        <v>0</v>
      </c>
      <c r="Z19" s="185">
        <v>1</v>
      </c>
      <c r="AA19" s="185">
        <v>0</v>
      </c>
      <c r="AB19" s="185">
        <v>0</v>
      </c>
      <c r="AC19" s="185">
        <v>3</v>
      </c>
      <c r="AD19" s="185">
        <v>4</v>
      </c>
      <c r="AE19" s="185">
        <v>0</v>
      </c>
      <c r="AF19" s="185">
        <v>42</v>
      </c>
      <c r="AG19" s="186">
        <v>0</v>
      </c>
      <c r="AH19" s="187"/>
      <c r="AI19" s="185">
        <v>0</v>
      </c>
      <c r="AJ19" s="185">
        <v>4</v>
      </c>
      <c r="AK19" s="185">
        <v>46</v>
      </c>
      <c r="AL19" s="183">
        <v>50</v>
      </c>
      <c r="AM19" s="122"/>
      <c r="AN19" s="122"/>
      <c r="AO19" s="121"/>
    </row>
    <row r="20" spans="1:41" ht="21.75" customHeight="1" x14ac:dyDescent="0.25">
      <c r="A20" s="31" t="s">
        <v>112</v>
      </c>
      <c r="B20" s="41">
        <f t="shared" si="4"/>
        <v>15</v>
      </c>
      <c r="C20" s="40">
        <f t="shared" si="0"/>
        <v>2.0862308762169679</v>
      </c>
      <c r="D20" s="41">
        <f t="shared" si="6"/>
        <v>4036.8567454798331</v>
      </c>
      <c r="E20" s="41">
        <f t="shared" si="5"/>
        <v>1954.5454545454545</v>
      </c>
      <c r="F20" s="41">
        <v>33</v>
      </c>
      <c r="G20" s="41">
        <f t="shared" si="1"/>
        <v>5991.402200025288</v>
      </c>
      <c r="H20" s="41"/>
      <c r="I20" s="84">
        <v>0</v>
      </c>
      <c r="J20" s="166">
        <f t="shared" si="2"/>
        <v>5991.402200025288</v>
      </c>
      <c r="K20" s="87">
        <v>-36076.67</v>
      </c>
      <c r="L20" s="24">
        <v>55838</v>
      </c>
      <c r="M20" s="25">
        <v>52726</v>
      </c>
      <c r="N20" s="24">
        <v>53700</v>
      </c>
      <c r="O20" s="29">
        <v>-21397</v>
      </c>
      <c r="P20" s="33">
        <v>0</v>
      </c>
      <c r="Q20" s="118">
        <v>7061.5835777126103</v>
      </c>
      <c r="R20" s="74">
        <f t="shared" si="3"/>
        <v>-1070.1813776873223</v>
      </c>
      <c r="S20" s="6"/>
      <c r="T20" s="6"/>
      <c r="U20" s="184" t="s">
        <v>57</v>
      </c>
      <c r="V20" s="184" t="s">
        <v>58</v>
      </c>
      <c r="W20" s="188" t="s">
        <v>23</v>
      </c>
      <c r="X20" s="189"/>
      <c r="Y20" s="185">
        <v>0</v>
      </c>
      <c r="Z20" s="185">
        <v>0</v>
      </c>
      <c r="AA20" s="185">
        <v>0</v>
      </c>
      <c r="AB20" s="185">
        <v>0</v>
      </c>
      <c r="AC20" s="185">
        <v>1</v>
      </c>
      <c r="AD20" s="185">
        <v>1</v>
      </c>
      <c r="AE20" s="185">
        <v>0</v>
      </c>
      <c r="AF20" s="185">
        <v>9</v>
      </c>
      <c r="AG20" s="186">
        <v>2</v>
      </c>
      <c r="AH20" s="187"/>
      <c r="AI20" s="185">
        <v>0</v>
      </c>
      <c r="AJ20" s="185">
        <v>9</v>
      </c>
      <c r="AK20" s="185">
        <v>20</v>
      </c>
      <c r="AL20" s="183">
        <v>21</v>
      </c>
      <c r="AM20" s="122"/>
      <c r="AN20" s="122"/>
      <c r="AO20" s="121"/>
    </row>
    <row r="21" spans="1:41" ht="38.25" x14ac:dyDescent="0.25">
      <c r="A21" s="64" t="s">
        <v>113</v>
      </c>
      <c r="B21" s="41">
        <f t="shared" si="4"/>
        <v>0</v>
      </c>
      <c r="C21" s="160">
        <f t="shared" si="0"/>
        <v>0</v>
      </c>
      <c r="D21" s="91">
        <f t="shared" si="6"/>
        <v>0</v>
      </c>
      <c r="E21" s="91">
        <f t="shared" si="5"/>
        <v>1954.5454545454545</v>
      </c>
      <c r="F21" s="91">
        <v>26</v>
      </c>
      <c r="G21" s="91">
        <f t="shared" si="1"/>
        <v>1954.5454545454545</v>
      </c>
      <c r="H21" s="91"/>
      <c r="I21" s="92">
        <v>0</v>
      </c>
      <c r="J21" s="167">
        <f t="shared" si="2"/>
        <v>1954.5454545454545</v>
      </c>
      <c r="K21" s="93"/>
      <c r="L21" s="94"/>
      <c r="M21" s="95"/>
      <c r="N21" s="94"/>
      <c r="O21" s="96"/>
      <c r="P21" s="97"/>
      <c r="Q21" s="165">
        <v>1954.5454545454545</v>
      </c>
      <c r="R21" s="74">
        <f t="shared" si="3"/>
        <v>0</v>
      </c>
      <c r="S21" s="6"/>
      <c r="T21" s="6"/>
      <c r="U21" s="184" t="s">
        <v>59</v>
      </c>
      <c r="V21" s="184" t="s">
        <v>60</v>
      </c>
      <c r="W21" s="188" t="s">
        <v>23</v>
      </c>
      <c r="X21" s="189"/>
      <c r="Y21" s="185">
        <v>1</v>
      </c>
      <c r="Z21" s="185">
        <v>4</v>
      </c>
      <c r="AA21" s="185">
        <v>1</v>
      </c>
      <c r="AB21" s="185">
        <v>3</v>
      </c>
      <c r="AC21" s="185">
        <v>9</v>
      </c>
      <c r="AD21" s="185">
        <v>18</v>
      </c>
      <c r="AE21" s="185">
        <v>0</v>
      </c>
      <c r="AF21" s="185">
        <v>6</v>
      </c>
      <c r="AG21" s="186">
        <v>3</v>
      </c>
      <c r="AH21" s="187"/>
      <c r="AI21" s="185">
        <v>2</v>
      </c>
      <c r="AJ21" s="185">
        <v>15</v>
      </c>
      <c r="AK21" s="185">
        <v>26</v>
      </c>
      <c r="AL21" s="183">
        <v>44</v>
      </c>
      <c r="AM21" s="122"/>
      <c r="AN21" s="122"/>
      <c r="AO21" s="121"/>
    </row>
    <row r="22" spans="1:41" ht="21" customHeight="1" x14ac:dyDescent="0.25">
      <c r="A22" s="64" t="s">
        <v>114</v>
      </c>
      <c r="B22" s="41">
        <f t="shared" si="4"/>
        <v>6</v>
      </c>
      <c r="C22" s="160">
        <f t="shared" si="0"/>
        <v>0.83449235048678716</v>
      </c>
      <c r="D22" s="91">
        <f t="shared" si="6"/>
        <v>1614.7426981919332</v>
      </c>
      <c r="E22" s="91">
        <f t="shared" si="5"/>
        <v>1954.5454545454545</v>
      </c>
      <c r="F22" s="91">
        <v>31</v>
      </c>
      <c r="G22" s="91">
        <f t="shared" si="1"/>
        <v>3569.2881527373875</v>
      </c>
      <c r="H22" s="91"/>
      <c r="I22" s="92"/>
      <c r="J22" s="167">
        <f t="shared" si="2"/>
        <v>3569.2881527373875</v>
      </c>
      <c r="K22" s="93"/>
      <c r="L22" s="94"/>
      <c r="M22" s="95"/>
      <c r="N22" s="94"/>
      <c r="O22" s="96"/>
      <c r="P22" s="97"/>
      <c r="Q22" s="165">
        <v>2238.2697947214074</v>
      </c>
      <c r="R22" s="74">
        <f t="shared" si="3"/>
        <v>1331.0183580159801</v>
      </c>
      <c r="S22" s="6"/>
      <c r="T22" s="6"/>
      <c r="U22" s="184" t="s">
        <v>61</v>
      </c>
      <c r="V22" s="184" t="s">
        <v>62</v>
      </c>
      <c r="W22" s="188" t="s">
        <v>23</v>
      </c>
      <c r="X22" s="189"/>
      <c r="Y22" s="185">
        <v>0</v>
      </c>
      <c r="Z22" s="185">
        <v>0</v>
      </c>
      <c r="AA22" s="185">
        <v>0</v>
      </c>
      <c r="AB22" s="185">
        <v>0</v>
      </c>
      <c r="AC22" s="185">
        <v>2</v>
      </c>
      <c r="AD22" s="185">
        <v>2</v>
      </c>
      <c r="AE22" s="185">
        <v>0</v>
      </c>
      <c r="AF22" s="185">
        <v>0</v>
      </c>
      <c r="AG22" s="186">
        <v>0</v>
      </c>
      <c r="AH22" s="187"/>
      <c r="AI22" s="185">
        <v>2</v>
      </c>
      <c r="AJ22" s="185">
        <v>22</v>
      </c>
      <c r="AK22" s="185">
        <v>24</v>
      </c>
      <c r="AL22" s="183">
        <v>26</v>
      </c>
      <c r="AM22" s="122"/>
      <c r="AN22" s="122"/>
      <c r="AO22" s="121"/>
    </row>
    <row r="23" spans="1:41" ht="38.25" x14ac:dyDescent="0.25">
      <c r="A23" s="31" t="s">
        <v>115</v>
      </c>
      <c r="B23" s="41">
        <f t="shared" si="4"/>
        <v>64</v>
      </c>
      <c r="C23" s="40">
        <f t="shared" si="0"/>
        <v>8.9012517385257297</v>
      </c>
      <c r="D23" s="41">
        <f t="shared" si="6"/>
        <v>17223.922114047287</v>
      </c>
      <c r="E23" s="41">
        <f t="shared" si="5"/>
        <v>1954.5454545454545</v>
      </c>
      <c r="F23" s="41">
        <v>122</v>
      </c>
      <c r="G23" s="41">
        <f t="shared" si="1"/>
        <v>19178.467568592743</v>
      </c>
      <c r="H23" s="41"/>
      <c r="I23" s="84"/>
      <c r="J23" s="166">
        <f t="shared" si="2"/>
        <v>19178.467568592743</v>
      </c>
      <c r="K23" s="87"/>
      <c r="L23" s="24"/>
      <c r="M23" s="25"/>
      <c r="N23" s="24"/>
      <c r="O23" s="29"/>
      <c r="Q23" s="118">
        <v>25219.941348973611</v>
      </c>
      <c r="R23" s="74">
        <f t="shared" si="3"/>
        <v>-6041.4737803808675</v>
      </c>
      <c r="S23" s="6"/>
      <c r="T23" s="6"/>
      <c r="U23" s="184" t="s">
        <v>65</v>
      </c>
      <c r="V23" s="184" t="s">
        <v>66</v>
      </c>
      <c r="W23" s="188" t="s">
        <v>23</v>
      </c>
      <c r="X23" s="189"/>
      <c r="Y23" s="185">
        <v>1</v>
      </c>
      <c r="Z23" s="185">
        <v>3</v>
      </c>
      <c r="AA23" s="185">
        <v>1</v>
      </c>
      <c r="AB23" s="185">
        <v>0</v>
      </c>
      <c r="AC23" s="185">
        <v>6</v>
      </c>
      <c r="AD23" s="185">
        <v>11</v>
      </c>
      <c r="AE23" s="185">
        <v>0</v>
      </c>
      <c r="AF23" s="185">
        <v>1</v>
      </c>
      <c r="AG23" s="186">
        <v>0</v>
      </c>
      <c r="AH23" s="187"/>
      <c r="AI23" s="185">
        <v>1</v>
      </c>
      <c r="AJ23" s="185">
        <v>32</v>
      </c>
      <c r="AK23" s="185">
        <v>34</v>
      </c>
      <c r="AL23" s="183">
        <v>45</v>
      </c>
      <c r="AM23" s="122"/>
      <c r="AN23" s="122"/>
      <c r="AO23" s="121"/>
    </row>
    <row r="24" spans="1:41" ht="38.25" x14ac:dyDescent="0.25">
      <c r="A24" s="64" t="s">
        <v>12</v>
      </c>
      <c r="B24" s="41">
        <v>15</v>
      </c>
      <c r="C24" s="40">
        <f t="shared" si="0"/>
        <v>2.0862308762169679</v>
      </c>
      <c r="D24" s="91">
        <f t="shared" si="6"/>
        <v>4036.8567454798331</v>
      </c>
      <c r="E24" s="41">
        <f t="shared" si="5"/>
        <v>1954.5454545454545</v>
      </c>
      <c r="F24" s="91">
        <v>227</v>
      </c>
      <c r="G24" s="41">
        <f t="shared" si="1"/>
        <v>5991.402200025288</v>
      </c>
      <c r="H24" s="91"/>
      <c r="I24" s="92"/>
      <c r="J24" s="166">
        <f t="shared" si="2"/>
        <v>5991.402200025288</v>
      </c>
      <c r="K24" s="93" t="e">
        <f>#REF!-#REF!</f>
        <v>#REF!</v>
      </c>
      <c r="L24" s="94">
        <v>7168</v>
      </c>
      <c r="M24" s="95">
        <v>8593</v>
      </c>
      <c r="N24" s="94">
        <v>6600</v>
      </c>
      <c r="O24" s="96">
        <v>-5438</v>
      </c>
      <c r="P24" s="97"/>
      <c r="Q24" s="165">
        <v>6494.1348973607037</v>
      </c>
      <c r="R24" s="74">
        <f t="shared" si="3"/>
        <v>-502.73269733541565</v>
      </c>
      <c r="S24" s="108"/>
      <c r="T24" s="108"/>
      <c r="U24" s="184" t="s">
        <v>67</v>
      </c>
      <c r="V24" s="184" t="s">
        <v>68</v>
      </c>
      <c r="W24" s="188" t="s">
        <v>23</v>
      </c>
      <c r="X24" s="189"/>
      <c r="Y24" s="185">
        <v>3</v>
      </c>
      <c r="Z24" s="185">
        <v>39</v>
      </c>
      <c r="AA24" s="185">
        <v>6</v>
      </c>
      <c r="AB24" s="185">
        <v>9</v>
      </c>
      <c r="AC24" s="185">
        <v>35</v>
      </c>
      <c r="AD24" s="185">
        <v>92</v>
      </c>
      <c r="AE24" s="185">
        <v>5</v>
      </c>
      <c r="AF24" s="185">
        <v>6</v>
      </c>
      <c r="AG24" s="186">
        <v>5</v>
      </c>
      <c r="AH24" s="187"/>
      <c r="AI24" s="185">
        <v>14</v>
      </c>
      <c r="AJ24" s="185">
        <v>64</v>
      </c>
      <c r="AK24" s="185">
        <v>94</v>
      </c>
      <c r="AL24" s="183">
        <v>186</v>
      </c>
      <c r="AM24" s="121"/>
      <c r="AN24" s="121"/>
      <c r="AO24" s="121"/>
    </row>
    <row r="25" spans="1:41" ht="16.5" thickBot="1" x14ac:dyDescent="0.3">
      <c r="A25" s="36" t="s">
        <v>1</v>
      </c>
      <c r="B25" s="24">
        <f>SUM(B14:B24)</f>
        <v>719</v>
      </c>
      <c r="C25" s="40">
        <f>SUM(C14:C24)</f>
        <v>100</v>
      </c>
      <c r="D25" s="42">
        <f>SUM(D14:D24)</f>
        <v>193500</v>
      </c>
      <c r="E25" s="41">
        <f t="shared" si="5"/>
        <v>1954.5454545454545</v>
      </c>
      <c r="F25" s="47">
        <f>SUM(F14:F24)</f>
        <v>943</v>
      </c>
      <c r="G25" s="47">
        <f>SUM(G13:G24)</f>
        <v>299999.99999999994</v>
      </c>
      <c r="H25" s="47">
        <f>SUM(H15:H24)</f>
        <v>0</v>
      </c>
      <c r="I25" s="85">
        <f>SUM(I15:I24)</f>
        <v>0</v>
      </c>
      <c r="J25" s="47">
        <f>SUM(J13:J24)</f>
        <v>299999.99999999994</v>
      </c>
      <c r="K25" s="88"/>
      <c r="L25" s="33"/>
      <c r="M25" s="34"/>
      <c r="N25" s="33"/>
      <c r="O25" s="35">
        <v>7012</v>
      </c>
      <c r="P25" s="8"/>
      <c r="Q25" s="104">
        <f>SUM(Q13:Q24)</f>
        <v>300000</v>
      </c>
      <c r="R25" s="74">
        <f>SUM(R13:R24)</f>
        <v>-1.4551915228366852E-11</v>
      </c>
      <c r="S25" s="8"/>
      <c r="T25" s="8"/>
      <c r="U25" s="8"/>
    </row>
    <row r="26" spans="1:41" ht="15.75" x14ac:dyDescent="0.25">
      <c r="A26" s="3" t="s">
        <v>20</v>
      </c>
      <c r="B26" s="41">
        <f>F25+B25</f>
        <v>1662</v>
      </c>
      <c r="C26" s="15"/>
      <c r="D26" s="3"/>
      <c r="E26" s="3"/>
      <c r="F26" s="3"/>
      <c r="G26" s="3"/>
      <c r="H26" s="3"/>
      <c r="I26" s="3"/>
      <c r="J26" s="99"/>
      <c r="K26" s="30"/>
      <c r="L26" s="27">
        <f>SUM(L15:L24)</f>
        <v>137648</v>
      </c>
      <c r="M26" s="26">
        <f>SUM(M13:M24)</f>
        <v>141599</v>
      </c>
      <c r="N26" s="26">
        <f>SUM(N13:N24)</f>
        <v>135400</v>
      </c>
      <c r="O26" s="32">
        <v>11000</v>
      </c>
      <c r="P26">
        <f>SUM(P13:P24)</f>
        <v>0</v>
      </c>
    </row>
    <row r="27" spans="1:41" ht="15.75" x14ac:dyDescent="0.25">
      <c r="A27" s="3" t="s">
        <v>23</v>
      </c>
      <c r="C27" s="3"/>
      <c r="D27" s="17" t="s">
        <v>23</v>
      </c>
      <c r="E27" s="17" t="s">
        <v>23</v>
      </c>
      <c r="F27" s="3"/>
      <c r="G27" s="8"/>
      <c r="H27" s="3"/>
      <c r="I27" s="3"/>
      <c r="J27" s="99"/>
      <c r="K27" s="3"/>
    </row>
    <row r="28" spans="1:41" ht="15" x14ac:dyDescent="0.2">
      <c r="A28" s="3" t="s">
        <v>44</v>
      </c>
      <c r="B28" s="3"/>
      <c r="C28" s="3"/>
      <c r="D28" s="8"/>
      <c r="E28" s="8"/>
      <c r="F28" s="3"/>
      <c r="G28" s="3"/>
      <c r="H28" s="3"/>
      <c r="I28" s="3"/>
      <c r="J28" s="99"/>
      <c r="K28" s="3"/>
      <c r="R28" s="168"/>
    </row>
    <row r="29" spans="1:41" ht="15" x14ac:dyDescent="0.2">
      <c r="A29" s="3" t="s">
        <v>45</v>
      </c>
      <c r="B29" s="3"/>
      <c r="C29" s="3"/>
      <c r="D29" s="3"/>
      <c r="E29" s="8"/>
      <c r="F29" s="3"/>
      <c r="G29" s="3"/>
      <c r="H29" s="3"/>
      <c r="I29" s="3"/>
      <c r="J29" s="99"/>
      <c r="K29" s="3"/>
    </row>
    <row r="30" spans="1:41" ht="15.75" x14ac:dyDescent="0.25">
      <c r="A30" s="105" t="s">
        <v>86</v>
      </c>
      <c r="B30" s="3"/>
      <c r="C30" s="3"/>
      <c r="D30" s="3"/>
      <c r="E30" s="3"/>
      <c r="K30" s="3"/>
      <c r="Q30" s="75"/>
      <c r="R30" s="78"/>
      <c r="S30" s="78"/>
      <c r="T30" s="206"/>
      <c r="U30" s="207"/>
      <c r="V30" s="203"/>
      <c r="W30" s="204"/>
      <c r="X30" s="204"/>
      <c r="Y30" s="204"/>
      <c r="Z30" s="204"/>
      <c r="AA30" s="205"/>
      <c r="AB30" s="203"/>
      <c r="AC30" s="204"/>
      <c r="AD30" s="204"/>
      <c r="AE30" s="204"/>
      <c r="AF30" s="204"/>
      <c r="AG30" s="204"/>
      <c r="AH30" s="205"/>
      <c r="AI30" s="201"/>
    </row>
    <row r="31" spans="1:41" ht="15.75" x14ac:dyDescent="0.25">
      <c r="A31" s="3"/>
      <c r="B31" s="3"/>
      <c r="C31" s="3"/>
      <c r="D31" s="3"/>
      <c r="E31" s="3"/>
      <c r="Q31" s="76"/>
      <c r="R31" s="73"/>
      <c r="S31" s="73"/>
      <c r="T31" s="211"/>
      <c r="U31" s="212"/>
      <c r="V31" s="79"/>
      <c r="W31" s="79"/>
      <c r="X31" s="79"/>
      <c r="Y31" s="79"/>
      <c r="Z31" s="79"/>
      <c r="AA31" s="79"/>
      <c r="AB31" s="79"/>
      <c r="AC31" s="79"/>
      <c r="AD31" s="213"/>
      <c r="AE31" s="214"/>
      <c r="AF31" s="79"/>
      <c r="AG31" s="79"/>
      <c r="AH31" s="79"/>
      <c r="AI31" s="202"/>
    </row>
    <row r="32" spans="1:41" ht="15" x14ac:dyDescent="0.2">
      <c r="B32" s="3"/>
      <c r="C32" s="3"/>
      <c r="D32" s="3"/>
      <c r="E32" s="3"/>
      <c r="Q32" s="177"/>
      <c r="R32" s="176"/>
      <c r="S32" s="176"/>
      <c r="T32" s="223"/>
      <c r="U32" s="224"/>
      <c r="V32" s="238"/>
      <c r="W32" s="239"/>
      <c r="X32" s="239"/>
      <c r="Y32" s="239"/>
      <c r="Z32" s="239"/>
      <c r="AA32" s="240"/>
      <c r="AB32" s="238"/>
      <c r="AC32" s="239"/>
      <c r="AD32" s="239"/>
      <c r="AE32" s="239"/>
      <c r="AF32" s="239"/>
      <c r="AG32" s="239"/>
      <c r="AH32" s="240"/>
      <c r="AI32" s="241"/>
    </row>
    <row r="33" spans="1:35" ht="15.75" x14ac:dyDescent="0.25">
      <c r="A33" s="3" t="s">
        <v>105</v>
      </c>
      <c r="Q33" s="178"/>
      <c r="R33" s="174"/>
      <c r="S33" s="174"/>
      <c r="T33" s="243"/>
      <c r="U33" s="244"/>
      <c r="V33" s="173"/>
      <c r="W33" s="173"/>
      <c r="X33" s="173"/>
      <c r="Y33" s="173"/>
      <c r="Z33" s="173"/>
      <c r="AA33" s="173"/>
      <c r="AB33" s="173"/>
      <c r="AC33" s="173"/>
      <c r="AD33" s="245"/>
      <c r="AE33" s="246"/>
      <c r="AF33" s="173"/>
      <c r="AG33" s="173"/>
      <c r="AH33" s="173"/>
      <c r="AI33" s="242"/>
    </row>
    <row r="34" spans="1:35" x14ac:dyDescent="0.2">
      <c r="A34" s="168">
        <f>B26-F24-B24</f>
        <v>1420</v>
      </c>
      <c r="Q34" s="235"/>
      <c r="R34" s="172"/>
      <c r="S34" s="172"/>
      <c r="T34" s="232"/>
      <c r="U34" s="234"/>
      <c r="V34" s="169"/>
      <c r="W34" s="169"/>
      <c r="X34" s="169"/>
      <c r="Y34" s="169"/>
      <c r="Z34" s="169"/>
      <c r="AA34" s="169"/>
      <c r="AB34" s="169"/>
      <c r="AC34" s="169"/>
      <c r="AD34" s="230"/>
      <c r="AE34" s="231"/>
      <c r="AF34" s="169"/>
      <c r="AG34" s="169"/>
      <c r="AH34" s="169"/>
      <c r="AI34" s="169"/>
    </row>
    <row r="35" spans="1:35" x14ac:dyDescent="0.2">
      <c r="Q35" s="236"/>
      <c r="R35" s="170"/>
      <c r="S35" s="170"/>
      <c r="T35" s="219"/>
      <c r="U35" s="220"/>
      <c r="V35" s="171"/>
      <c r="W35" s="171"/>
      <c r="X35" s="171"/>
      <c r="Y35" s="171"/>
      <c r="Z35" s="171"/>
      <c r="AA35" s="171"/>
      <c r="AB35" s="171"/>
      <c r="AC35" s="171"/>
      <c r="AD35" s="221"/>
      <c r="AE35" s="222"/>
      <c r="AF35" s="171"/>
      <c r="AG35" s="171"/>
      <c r="AH35" s="171"/>
      <c r="AI35" s="169"/>
    </row>
    <row r="36" spans="1:35" x14ac:dyDescent="0.2">
      <c r="Q36" s="236"/>
      <c r="R36" s="170"/>
      <c r="S36" s="170"/>
      <c r="T36" s="219"/>
      <c r="U36" s="220"/>
      <c r="V36" s="171"/>
      <c r="W36" s="171"/>
      <c r="X36" s="171"/>
      <c r="Y36" s="171"/>
      <c r="Z36" s="171"/>
      <c r="AA36" s="171"/>
      <c r="AB36" s="171"/>
      <c r="AC36" s="171"/>
      <c r="AD36" s="221"/>
      <c r="AE36" s="222"/>
      <c r="AF36" s="171"/>
      <c r="AG36" s="171"/>
      <c r="AH36" s="171"/>
      <c r="AI36" s="169"/>
    </row>
    <row r="37" spans="1:35" x14ac:dyDescent="0.2">
      <c r="Q37" s="236"/>
      <c r="R37" s="170"/>
      <c r="S37" s="170"/>
      <c r="T37" s="219"/>
      <c r="U37" s="220"/>
      <c r="V37" s="171"/>
      <c r="W37" s="171"/>
      <c r="X37" s="171"/>
      <c r="Y37" s="171"/>
      <c r="Z37" s="171"/>
      <c r="AA37" s="171"/>
      <c r="AB37" s="171"/>
      <c r="AC37" s="171"/>
      <c r="AD37" s="221"/>
      <c r="AE37" s="222"/>
      <c r="AF37" s="171"/>
      <c r="AG37" s="171"/>
      <c r="AH37" s="171"/>
      <c r="AI37" s="169"/>
    </row>
    <row r="38" spans="1:35" x14ac:dyDescent="0.2">
      <c r="Q38" s="236"/>
      <c r="R38" s="170"/>
      <c r="S38" s="170"/>
      <c r="T38" s="219"/>
      <c r="U38" s="220"/>
      <c r="V38" s="171"/>
      <c r="W38" s="171"/>
      <c r="X38" s="171"/>
      <c r="Y38" s="171"/>
      <c r="Z38" s="171"/>
      <c r="AA38" s="171"/>
      <c r="AB38" s="171"/>
      <c r="AC38" s="171"/>
      <c r="AD38" s="221"/>
      <c r="AE38" s="222"/>
      <c r="AF38" s="171"/>
      <c r="AG38" s="171"/>
      <c r="AH38" s="171"/>
      <c r="AI38" s="169"/>
    </row>
    <row r="39" spans="1:35" x14ac:dyDescent="0.2">
      <c r="Q39" s="236"/>
      <c r="R39" s="175"/>
      <c r="S39" s="175"/>
      <c r="T39" s="225"/>
      <c r="U39" s="226"/>
      <c r="V39" s="171"/>
      <c r="W39" s="171"/>
      <c r="X39" s="171"/>
      <c r="Y39" s="171"/>
      <c r="Z39" s="171"/>
      <c r="AA39" s="171"/>
      <c r="AB39" s="171"/>
      <c r="AC39" s="171"/>
      <c r="AD39" s="221"/>
      <c r="AE39" s="222"/>
      <c r="AF39" s="171"/>
      <c r="AG39" s="171"/>
      <c r="AH39" s="171"/>
      <c r="AI39" s="169"/>
    </row>
    <row r="40" spans="1:35" x14ac:dyDescent="0.2">
      <c r="Q40" s="236"/>
      <c r="R40" s="170"/>
      <c r="S40" s="170"/>
      <c r="T40" s="219"/>
      <c r="U40" s="220"/>
      <c r="V40" s="171"/>
      <c r="W40" s="171"/>
      <c r="X40" s="171"/>
      <c r="Y40" s="171"/>
      <c r="Z40" s="171"/>
      <c r="AA40" s="171"/>
      <c r="AB40" s="171"/>
      <c r="AC40" s="171"/>
      <c r="AD40" s="221"/>
      <c r="AE40" s="222"/>
      <c r="AF40" s="171"/>
      <c r="AG40" s="171"/>
      <c r="AH40" s="171"/>
      <c r="AI40" s="169"/>
    </row>
    <row r="41" spans="1:35" x14ac:dyDescent="0.2">
      <c r="Q41" s="236"/>
      <c r="R41" s="170"/>
      <c r="S41" s="170"/>
      <c r="T41" s="219"/>
      <c r="U41" s="220"/>
      <c r="V41" s="171"/>
      <c r="W41" s="171"/>
      <c r="X41" s="171"/>
      <c r="Y41" s="171"/>
      <c r="Z41" s="171"/>
      <c r="AA41" s="171"/>
      <c r="AB41" s="171"/>
      <c r="AC41" s="171"/>
      <c r="AD41" s="221"/>
      <c r="AE41" s="222"/>
      <c r="AF41" s="171"/>
      <c r="AG41" s="171"/>
      <c r="AH41" s="171"/>
      <c r="AI41" s="169"/>
    </row>
    <row r="42" spans="1:35" x14ac:dyDescent="0.2">
      <c r="Q42" s="236"/>
      <c r="R42" s="170"/>
      <c r="S42" s="170"/>
      <c r="T42" s="219"/>
      <c r="U42" s="220"/>
      <c r="V42" s="171"/>
      <c r="W42" s="171"/>
      <c r="X42" s="171"/>
      <c r="Y42" s="171"/>
      <c r="Z42" s="171"/>
      <c r="AA42" s="171"/>
      <c r="AB42" s="171"/>
      <c r="AC42" s="171"/>
      <c r="AD42" s="221"/>
      <c r="AE42" s="222"/>
      <c r="AF42" s="171"/>
      <c r="AG42" s="171"/>
      <c r="AH42" s="171"/>
      <c r="AI42" s="169"/>
    </row>
    <row r="43" spans="1:35" x14ac:dyDescent="0.2">
      <c r="Q43" s="236"/>
      <c r="R43" s="170"/>
      <c r="S43" s="170"/>
      <c r="T43" s="219"/>
      <c r="U43" s="220"/>
      <c r="V43" s="171"/>
      <c r="W43" s="171"/>
      <c r="X43" s="171"/>
      <c r="Y43" s="171"/>
      <c r="Z43" s="171"/>
      <c r="AA43" s="171"/>
      <c r="AB43" s="171"/>
      <c r="AC43" s="171"/>
      <c r="AD43" s="221"/>
      <c r="AE43" s="222"/>
      <c r="AF43" s="171"/>
      <c r="AG43" s="171"/>
      <c r="AH43" s="171"/>
      <c r="AI43" s="169"/>
    </row>
    <row r="44" spans="1:35" x14ac:dyDescent="0.2">
      <c r="Q44" s="237"/>
      <c r="R44" s="170"/>
      <c r="S44" s="170"/>
      <c r="T44" s="219"/>
      <c r="U44" s="220"/>
      <c r="V44" s="171"/>
      <c r="W44" s="171"/>
      <c r="X44" s="171"/>
      <c r="Y44" s="171"/>
      <c r="Z44" s="171"/>
      <c r="AA44" s="171"/>
      <c r="AB44" s="171"/>
      <c r="AC44" s="171"/>
      <c r="AD44" s="221"/>
      <c r="AE44" s="222"/>
      <c r="AF44" s="171"/>
      <c r="AG44" s="171"/>
      <c r="AH44" s="171"/>
      <c r="AI44" s="169"/>
    </row>
    <row r="45" spans="1:35" x14ac:dyDescent="0.2">
      <c r="Q45" s="232"/>
      <c r="R45" s="233"/>
      <c r="S45" s="234"/>
      <c r="T45" s="232"/>
      <c r="U45" s="234"/>
      <c r="V45" s="169"/>
      <c r="W45" s="169"/>
      <c r="X45" s="169"/>
      <c r="Y45" s="169"/>
      <c r="Z45" s="169"/>
      <c r="AA45" s="169"/>
      <c r="AB45" s="169"/>
      <c r="AC45" s="169"/>
      <c r="AD45" s="230"/>
      <c r="AE45" s="231"/>
      <c r="AF45" s="169"/>
      <c r="AG45" s="169"/>
      <c r="AH45" s="169"/>
      <c r="AI45" s="169"/>
    </row>
    <row r="46" spans="1:35" x14ac:dyDescent="0.2">
      <c r="Q46" s="227"/>
      <c r="R46" s="228"/>
      <c r="S46" s="228"/>
      <c r="T46" s="228"/>
      <c r="U46" s="229"/>
      <c r="V46" s="169" t="s">
        <v>50</v>
      </c>
      <c r="W46" s="169" t="s">
        <v>50</v>
      </c>
      <c r="X46" s="169" t="s">
        <v>50</v>
      </c>
      <c r="Y46" s="169" t="s">
        <v>50</v>
      </c>
      <c r="Z46" s="169" t="s">
        <v>50</v>
      </c>
      <c r="AA46" s="169" t="s">
        <v>50</v>
      </c>
      <c r="AB46" s="169" t="s">
        <v>50</v>
      </c>
      <c r="AC46" s="169" t="s">
        <v>50</v>
      </c>
      <c r="AD46" s="230" t="s">
        <v>50</v>
      </c>
      <c r="AE46" s="231"/>
      <c r="AF46" s="169" t="s">
        <v>50</v>
      </c>
      <c r="AG46" s="169" t="s">
        <v>50</v>
      </c>
      <c r="AH46" s="169" t="s">
        <v>50</v>
      </c>
      <c r="AI46" s="169" t="s">
        <v>50</v>
      </c>
    </row>
  </sheetData>
  <mergeCells count="73">
    <mergeCell ref="AB32:AH32"/>
    <mergeCell ref="AI32:AI33"/>
    <mergeCell ref="T33:U33"/>
    <mergeCell ref="AD33:AE33"/>
    <mergeCell ref="AD41:AE41"/>
    <mergeCell ref="Q46:U46"/>
    <mergeCell ref="AD46:AE46"/>
    <mergeCell ref="T43:U43"/>
    <mergeCell ref="AD43:AE43"/>
    <mergeCell ref="T44:U44"/>
    <mergeCell ref="AD44:AE44"/>
    <mergeCell ref="Q45:S45"/>
    <mergeCell ref="T45:U45"/>
    <mergeCell ref="AD45:AE45"/>
    <mergeCell ref="Q34:Q44"/>
    <mergeCell ref="T34:U34"/>
    <mergeCell ref="AD34:AE34"/>
    <mergeCell ref="T35:U35"/>
    <mergeCell ref="AD35:AE35"/>
    <mergeCell ref="T36:U36"/>
    <mergeCell ref="AD36:AE36"/>
    <mergeCell ref="T42:U42"/>
    <mergeCell ref="AD42:AE42"/>
    <mergeCell ref="T32:U32"/>
    <mergeCell ref="T30:U30"/>
    <mergeCell ref="V30:AA30"/>
    <mergeCell ref="AB30:AH30"/>
    <mergeCell ref="T37:U37"/>
    <mergeCell ref="AD37:AE37"/>
    <mergeCell ref="T38:U38"/>
    <mergeCell ref="AD38:AE38"/>
    <mergeCell ref="T39:U39"/>
    <mergeCell ref="AD39:AE39"/>
    <mergeCell ref="T40:U40"/>
    <mergeCell ref="AD40:AE40"/>
    <mergeCell ref="T41:U41"/>
    <mergeCell ref="V32:AA32"/>
    <mergeCell ref="AI30:AI31"/>
    <mergeCell ref="T31:U31"/>
    <mergeCell ref="AD31:AE31"/>
    <mergeCell ref="W14:X14"/>
    <mergeCell ref="AG14:AH14"/>
    <mergeCell ref="W15:X15"/>
    <mergeCell ref="W24:X24"/>
    <mergeCell ref="AO11:AO12"/>
    <mergeCell ref="AI11:AN11"/>
    <mergeCell ref="AC11:AH11"/>
    <mergeCell ref="AA11:AB11"/>
    <mergeCell ref="E5:G5"/>
    <mergeCell ref="W12:X12"/>
    <mergeCell ref="Y12:AD12"/>
    <mergeCell ref="AE12:AK12"/>
    <mergeCell ref="AL12:AL13"/>
    <mergeCell ref="W13:X13"/>
    <mergeCell ref="AG13:AH13"/>
    <mergeCell ref="AG15:AH15"/>
    <mergeCell ref="W16:X16"/>
    <mergeCell ref="AG16:AH16"/>
    <mergeCell ref="W17:X17"/>
    <mergeCell ref="AG17:AH17"/>
    <mergeCell ref="W18:X18"/>
    <mergeCell ref="AG18:AH18"/>
    <mergeCell ref="W19:X19"/>
    <mergeCell ref="AG19:AH19"/>
    <mergeCell ref="W20:X20"/>
    <mergeCell ref="AG20:AH20"/>
    <mergeCell ref="AG24:AH24"/>
    <mergeCell ref="W21:X21"/>
    <mergeCell ref="AG21:AH21"/>
    <mergeCell ref="W22:X22"/>
    <mergeCell ref="AG22:AH22"/>
    <mergeCell ref="W23:X23"/>
    <mergeCell ref="AG23:AH23"/>
  </mergeCells>
  <hyperlinks>
    <hyperlink ref="C45" r:id="rId1" display="Sauda Idrettsråd (9/10)" xr:uid="{00000000-0004-0000-0000-000000000000}"/>
    <hyperlink ref="C46" r:id="rId2" display="Idrettslaget Ny Von*" xr:uid="{00000000-0004-0000-0000-000001000000}"/>
    <hyperlink ref="C47" r:id="rId3" display="Sauda Golfklubb*" xr:uid="{00000000-0004-0000-0000-000002000000}"/>
    <hyperlink ref="C48" r:id="rId4" display="Sauda Idrettslag" xr:uid="{00000000-0004-0000-0000-000003000000}"/>
    <hyperlink ref="C49" r:id="rId5" display="Sauda klatreklubb*" xr:uid="{00000000-0004-0000-0000-000004000000}"/>
    <hyperlink ref="C50" r:id="rId6" display="Sauda Makotokai karateklubb*" xr:uid="{00000000-0004-0000-0000-000005000000}"/>
    <hyperlink ref="C51" r:id="rId7" display="Sauda Motorsportklubb*" xr:uid="{00000000-0004-0000-0000-000006000000}"/>
    <hyperlink ref="C52" r:id="rId8" display="Sauda Orienteringsklubb*" xr:uid="{00000000-0004-0000-0000-000007000000}"/>
    <hyperlink ref="C53" r:id="rId9" display="Sauda Pistolklubb*" xr:uid="{00000000-0004-0000-0000-000008000000}"/>
    <hyperlink ref="C54" r:id="rId10" display="Sauda Sykkelklubb*" xr:uid="{00000000-0004-0000-0000-000009000000}"/>
    <hyperlink ref="C55" r:id="rId11" display="Sauda Turnforening" xr:uid="{00000000-0004-0000-0000-00000A000000}"/>
    <hyperlink ref="V14" r:id="rId12" xr:uid="{32D2D0DC-C236-47F9-83C5-54CFE93CFAE1}"/>
    <hyperlink ref="V15" r:id="rId13" xr:uid="{0B7127FE-F765-44E8-AA56-8A01C68637A6}"/>
    <hyperlink ref="V16" r:id="rId14" xr:uid="{80BFF3EE-91CD-45C3-BDA0-DE8AD1D4C637}"/>
    <hyperlink ref="V17" r:id="rId15" xr:uid="{C554DE56-0B6E-46B8-90E6-CBDAC24866A5}"/>
    <hyperlink ref="V18" r:id="rId16" xr:uid="{060FEBAF-799A-493B-AAE9-7F650C344388}"/>
    <hyperlink ref="V19" r:id="rId17" xr:uid="{13A02074-9D85-4915-8357-68B95E35C8CC}"/>
    <hyperlink ref="V20" r:id="rId18" xr:uid="{5FDC0E0C-D941-4DB8-B8E0-03853FD1437B}"/>
    <hyperlink ref="V21" r:id="rId19" xr:uid="{134810F5-9F45-4909-AB2A-73348D048CEB}"/>
    <hyperlink ref="V22" r:id="rId20" xr:uid="{939BF6B7-D96E-4DF7-A479-A5C177402C78}"/>
    <hyperlink ref="V23" r:id="rId21" xr:uid="{BF14F8AA-FD38-4FE2-9C99-21A0D9F3B7B8}"/>
    <hyperlink ref="V24" r:id="rId22" xr:uid="{ED599634-1739-4586-8DF3-8F73B5C8836E}"/>
  </hyperlinks>
  <printOptions gridLines="1"/>
  <pageMargins left="0.7" right="0.7" top="0.75" bottom="0.75" header="0.3" footer="0.3"/>
  <pageSetup paperSize="9" scale="29" orientation="landscape" r:id="rId23"/>
  <headerFooter alignWithMargins="0"/>
  <drawing r:id="rId24"/>
  <legacyDrawing r:id="rId2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D4B16-D78A-49D1-9B07-40F06E2113AA}">
  <sheetPr>
    <pageSetUpPr fitToPage="1"/>
  </sheetPr>
  <dimension ref="A1:AO43"/>
  <sheetViews>
    <sheetView view="pageLayout" zoomScale="60" zoomScaleNormal="90" zoomScaleSheetLayoutView="80" zoomScalePageLayoutView="60" workbookViewId="0">
      <selection activeCell="D9" sqref="D9"/>
    </sheetView>
  </sheetViews>
  <sheetFormatPr baseColWidth="10" defaultColWidth="10.7109375" defaultRowHeight="12.75" x14ac:dyDescent="0.2"/>
  <cols>
    <col min="1" max="1" width="32.5703125" customWidth="1"/>
    <col min="2" max="2" width="11.7109375" bestFit="1" customWidth="1"/>
    <col min="3" max="3" width="8" bestFit="1" customWidth="1"/>
    <col min="4" max="4" width="21.28515625" customWidth="1"/>
    <col min="5" max="5" width="15.140625" customWidth="1"/>
    <col min="6" max="6" width="14" customWidth="1"/>
    <col min="7" max="7" width="20.5703125" customWidth="1"/>
    <col min="8" max="8" width="4.42578125" hidden="1" customWidth="1"/>
    <col min="9" max="9" width="8" hidden="1" customWidth="1"/>
    <col min="10" max="10" width="19.28515625" style="98" customWidth="1"/>
    <col min="11" max="11" width="13.7109375" hidden="1" customWidth="1"/>
    <col min="12" max="12" width="10.42578125" hidden="1" customWidth="1"/>
    <col min="13" max="13" width="14.5703125" style="12" hidden="1" customWidth="1"/>
    <col min="14" max="14" width="10.5703125" hidden="1" customWidth="1"/>
    <col min="15" max="15" width="17.28515625" hidden="1" customWidth="1"/>
    <col min="16" max="16" width="0" hidden="1" customWidth="1"/>
    <col min="17" max="17" width="15.5703125" customWidth="1"/>
  </cols>
  <sheetData>
    <row r="1" spans="1:41" ht="13.5" thickBot="1" x14ac:dyDescent="0.25"/>
    <row r="2" spans="1:41" ht="26.25" x14ac:dyDescent="0.4">
      <c r="A2" s="9" t="s">
        <v>46</v>
      </c>
      <c r="E2" s="141" t="s">
        <v>13</v>
      </c>
      <c r="F2" s="153"/>
      <c r="G2" s="154">
        <v>300000</v>
      </c>
    </row>
    <row r="3" spans="1:41" ht="23.25" x14ac:dyDescent="0.35">
      <c r="A3" s="10" t="s">
        <v>93</v>
      </c>
      <c r="E3" s="155" t="s">
        <v>14</v>
      </c>
      <c r="G3" s="156">
        <v>85000</v>
      </c>
    </row>
    <row r="4" spans="1:41" ht="24" thickBot="1" x14ac:dyDescent="0.4">
      <c r="A4" s="10"/>
      <c r="E4" s="145" t="s">
        <v>11</v>
      </c>
      <c r="F4" s="157"/>
      <c r="G4" s="158">
        <f>G2-G3</f>
        <v>215000</v>
      </c>
    </row>
    <row r="5" spans="1:41" ht="24" thickBot="1" x14ac:dyDescent="0.4">
      <c r="A5" s="10"/>
      <c r="E5" s="208" t="s">
        <v>94</v>
      </c>
      <c r="F5" s="209"/>
      <c r="G5" s="210"/>
    </row>
    <row r="6" spans="1:41" ht="23.25" x14ac:dyDescent="0.35">
      <c r="A6" s="10"/>
    </row>
    <row r="7" spans="1:41" x14ac:dyDescent="0.2">
      <c r="E7" t="s">
        <v>25</v>
      </c>
    </row>
    <row r="8" spans="1:41" ht="16.5" thickBot="1" x14ac:dyDescent="0.3">
      <c r="A8" s="3"/>
      <c r="B8" s="3"/>
      <c r="C8" s="3"/>
      <c r="D8" s="18">
        <v>0.9</v>
      </c>
      <c r="E8" s="149">
        <v>0.1</v>
      </c>
      <c r="G8" s="3" t="s">
        <v>23</v>
      </c>
      <c r="H8" s="3"/>
      <c r="I8" s="3"/>
      <c r="J8" s="99"/>
      <c r="K8" s="3"/>
    </row>
    <row r="9" spans="1:41" ht="15.75" x14ac:dyDescent="0.25">
      <c r="A9" s="141" t="s">
        <v>2</v>
      </c>
      <c r="B9" s="142">
        <f>G4</f>
        <v>215000</v>
      </c>
      <c r="C9" s="143"/>
      <c r="D9" s="144">
        <f>SUM(B9*D8)</f>
        <v>193500</v>
      </c>
      <c r="E9" s="159">
        <f>SUM(G4*E8)</f>
        <v>21500</v>
      </c>
      <c r="G9" s="3"/>
      <c r="H9" s="3"/>
      <c r="I9" s="3"/>
      <c r="J9" s="99"/>
      <c r="K9" s="3"/>
    </row>
    <row r="10" spans="1:41" ht="15.75" thickBot="1" x14ac:dyDescent="0.25">
      <c r="A10" s="145" t="s">
        <v>3</v>
      </c>
      <c r="B10" s="146"/>
      <c r="C10" s="147"/>
      <c r="D10" s="148">
        <f>D9/B25</f>
        <v>283.7243401759531</v>
      </c>
      <c r="E10" s="150" t="s">
        <v>23</v>
      </c>
      <c r="F10" s="3"/>
      <c r="G10" s="3"/>
      <c r="H10" s="3"/>
      <c r="I10" s="3"/>
      <c r="J10" s="99"/>
      <c r="K10" s="3"/>
    </row>
    <row r="11" spans="1:41" ht="16.5" thickBot="1" x14ac:dyDescent="0.3">
      <c r="A11" s="3"/>
      <c r="B11" s="3"/>
      <c r="C11" s="3"/>
      <c r="D11" s="1"/>
      <c r="E11" s="1"/>
      <c r="F11" s="3"/>
      <c r="G11" s="1"/>
      <c r="H11" s="3"/>
      <c r="I11" s="1" t="s">
        <v>5</v>
      </c>
      <c r="J11" s="1"/>
      <c r="K11" s="1"/>
      <c r="X11" s="75"/>
      <c r="Y11" s="78"/>
      <c r="Z11" s="78"/>
      <c r="AA11" s="206"/>
      <c r="AB11" s="207"/>
      <c r="AC11" s="203"/>
      <c r="AD11" s="204"/>
      <c r="AE11" s="204"/>
      <c r="AF11" s="204"/>
      <c r="AG11" s="204"/>
      <c r="AH11" s="205"/>
      <c r="AI11" s="203"/>
      <c r="AJ11" s="204"/>
      <c r="AK11" s="204"/>
      <c r="AL11" s="204"/>
      <c r="AM11" s="204"/>
      <c r="AN11" s="205"/>
      <c r="AO11" s="201"/>
    </row>
    <row r="12" spans="1:41" s="11" customFormat="1" ht="39" x14ac:dyDescent="0.25">
      <c r="A12" s="13" t="s">
        <v>0</v>
      </c>
      <c r="B12" s="13" t="s">
        <v>19</v>
      </c>
      <c r="C12" s="116" t="s">
        <v>22</v>
      </c>
      <c r="D12" s="20" t="s">
        <v>24</v>
      </c>
      <c r="E12" s="151" t="s">
        <v>26</v>
      </c>
      <c r="F12" s="13" t="s">
        <v>17</v>
      </c>
      <c r="G12" s="13" t="s">
        <v>8</v>
      </c>
      <c r="H12" s="13"/>
      <c r="I12" s="82" t="s">
        <v>9</v>
      </c>
      <c r="J12" s="89" t="s">
        <v>95</v>
      </c>
      <c r="K12" s="86" t="s">
        <v>15</v>
      </c>
      <c r="L12" s="16">
        <v>2003</v>
      </c>
      <c r="M12" s="23">
        <v>2002</v>
      </c>
      <c r="N12" s="16">
        <v>2001</v>
      </c>
      <c r="O12" s="28" t="s">
        <v>21</v>
      </c>
      <c r="P12" s="14" t="s">
        <v>18</v>
      </c>
      <c r="Q12" s="89" t="s">
        <v>96</v>
      </c>
      <c r="R12" s="107" t="s">
        <v>97</v>
      </c>
      <c r="S12" s="107"/>
      <c r="T12" s="107"/>
      <c r="U12" s="107"/>
      <c r="X12" s="76"/>
      <c r="Y12" s="73"/>
      <c r="Z12" s="73"/>
      <c r="AA12" s="211"/>
      <c r="AB12" s="212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202"/>
    </row>
    <row r="13" spans="1:41" s="11" customFormat="1" ht="15.75" x14ac:dyDescent="0.2">
      <c r="A13" s="13" t="s">
        <v>16</v>
      </c>
      <c r="B13" s="13"/>
      <c r="C13" s="39" t="s">
        <v>23</v>
      </c>
      <c r="D13" s="20"/>
      <c r="E13" s="152"/>
      <c r="F13" s="44"/>
      <c r="G13" s="45">
        <f>G3</f>
        <v>85000</v>
      </c>
      <c r="H13" s="44"/>
      <c r="I13" s="83"/>
      <c r="J13" s="45">
        <f>G13</f>
        <v>85000</v>
      </c>
      <c r="K13" s="87" t="e">
        <f>#REF!-J13</f>
        <v>#REF!</v>
      </c>
      <c r="L13" s="16">
        <v>26000</v>
      </c>
      <c r="M13" s="23"/>
      <c r="N13" s="16"/>
      <c r="O13" s="29">
        <v>30000</v>
      </c>
      <c r="Q13" s="163">
        <v>85000</v>
      </c>
      <c r="R13" s="74">
        <f>J13-Q13</f>
        <v>0</v>
      </c>
      <c r="W13" s="74"/>
      <c r="X13" s="264"/>
      <c r="Y13" s="81"/>
      <c r="Z13" s="81"/>
      <c r="AA13" s="260"/>
      <c r="AB13" s="255"/>
      <c r="AC13" s="121"/>
      <c r="AD13" s="121"/>
      <c r="AE13" s="121"/>
      <c r="AF13" s="121"/>
      <c r="AG13" s="121"/>
      <c r="AH13" s="121"/>
      <c r="AI13" s="121"/>
      <c r="AJ13" s="121"/>
      <c r="AK13" s="124"/>
      <c r="AL13" s="121"/>
      <c r="AM13" s="121"/>
      <c r="AN13" s="121"/>
      <c r="AO13" s="121"/>
    </row>
    <row r="14" spans="1:41" s="11" customFormat="1" ht="15.75" x14ac:dyDescent="0.25">
      <c r="A14" s="31" t="str">
        <f t="shared" ref="A14:A23" si="0">S33</f>
        <v>Idrettslaget Ny Von*</v>
      </c>
      <c r="B14" s="41">
        <f>V33+W33+X33+AB33+AC33+AD33</f>
        <v>45</v>
      </c>
      <c r="C14" s="40">
        <f t="shared" ref="C14:C24" si="1">SUM(B14*100)/$B$25</f>
        <v>6.5982404692082115</v>
      </c>
      <c r="D14" s="41">
        <f>B14*$D$10</f>
        <v>12767.595307917889</v>
      </c>
      <c r="E14" s="41">
        <f>SUM($E$9/11)</f>
        <v>1954.5454545454545</v>
      </c>
      <c r="F14" s="41">
        <v>50</v>
      </c>
      <c r="G14" s="41">
        <f t="shared" ref="G14:G24" si="2">SUM(D14:E14)</f>
        <v>14722.140762463343</v>
      </c>
      <c r="H14" s="41"/>
      <c r="I14" s="84"/>
      <c r="J14" s="166">
        <f t="shared" ref="J14:J24" si="3">SUM(G14:H14)</f>
        <v>14722.140762463343</v>
      </c>
      <c r="K14" s="87"/>
      <c r="L14" s="16"/>
      <c r="M14" s="23"/>
      <c r="N14" s="16"/>
      <c r="O14" s="29"/>
      <c r="Q14" s="118">
        <v>10800</v>
      </c>
      <c r="R14" s="74">
        <f t="shared" ref="R14:R25" si="4">J14-Q14</f>
        <v>3922.140762463343</v>
      </c>
      <c r="S14" s="6"/>
      <c r="T14" s="6"/>
      <c r="U14" s="6"/>
      <c r="W14" s="77"/>
      <c r="X14" s="265"/>
      <c r="Y14" s="80"/>
      <c r="Z14" s="80"/>
      <c r="AA14" s="267"/>
      <c r="AB14" s="268"/>
      <c r="AC14" s="122"/>
      <c r="AD14" s="122"/>
      <c r="AE14" s="122"/>
      <c r="AF14" s="122"/>
      <c r="AG14" s="122"/>
      <c r="AH14" s="122"/>
      <c r="AI14" s="122"/>
      <c r="AJ14" s="122"/>
      <c r="AK14" s="123"/>
      <c r="AL14" s="122"/>
      <c r="AM14" s="122"/>
      <c r="AN14" s="122"/>
      <c r="AO14" s="121"/>
    </row>
    <row r="15" spans="1:41" ht="15.75" x14ac:dyDescent="0.25">
      <c r="A15" s="31" t="str">
        <f t="shared" si="0"/>
        <v>Sauda Golfklubb*</v>
      </c>
      <c r="B15" s="41">
        <f>V34+W34+X34+AB34+AC34+AD34</f>
        <v>50</v>
      </c>
      <c r="C15" s="40">
        <f t="shared" si="1"/>
        <v>7.3313782991202343</v>
      </c>
      <c r="D15" s="41">
        <f>B15*$D$10</f>
        <v>14186.217008797656</v>
      </c>
      <c r="E15" s="41">
        <f t="shared" ref="E15:E25" si="5">SUM($E$9/11)</f>
        <v>1954.5454545454545</v>
      </c>
      <c r="F15" s="41">
        <v>109</v>
      </c>
      <c r="G15" s="41">
        <f t="shared" si="2"/>
        <v>16140.76246334311</v>
      </c>
      <c r="H15" s="41"/>
      <c r="I15" s="84">
        <v>0</v>
      </c>
      <c r="J15" s="166">
        <f t="shared" si="3"/>
        <v>16140.76246334311</v>
      </c>
      <c r="K15" s="87" t="e">
        <f>#REF!-J15</f>
        <v>#REF!</v>
      </c>
      <c r="L15" s="24">
        <v>74642</v>
      </c>
      <c r="M15" s="25">
        <v>80280</v>
      </c>
      <c r="N15" s="24">
        <v>75100</v>
      </c>
      <c r="O15" s="29">
        <v>11843.65</v>
      </c>
      <c r="P15" s="33">
        <v>0</v>
      </c>
      <c r="Q15" s="118">
        <v>13600</v>
      </c>
      <c r="R15" s="74">
        <f t="shared" si="4"/>
        <v>2540.7624633431096</v>
      </c>
      <c r="S15" s="6"/>
      <c r="T15" s="6"/>
      <c r="U15" s="6"/>
      <c r="W15" s="77"/>
      <c r="X15" s="265"/>
      <c r="Y15" s="80"/>
      <c r="Z15" s="80"/>
      <c r="AA15" s="267"/>
      <c r="AB15" s="268"/>
      <c r="AC15" s="122"/>
      <c r="AD15" s="122"/>
      <c r="AE15" s="122"/>
      <c r="AF15" s="122"/>
      <c r="AG15" s="122"/>
      <c r="AH15" s="122"/>
      <c r="AI15" s="122"/>
      <c r="AJ15" s="122"/>
      <c r="AK15" s="123"/>
      <c r="AL15" s="122"/>
      <c r="AM15" s="122"/>
      <c r="AN15" s="122"/>
      <c r="AO15" s="121"/>
    </row>
    <row r="16" spans="1:41" ht="15.75" x14ac:dyDescent="0.25">
      <c r="A16" s="140" t="str">
        <f t="shared" si="0"/>
        <v>Sauda Idrettslag</v>
      </c>
      <c r="B16" s="41">
        <f t="shared" ref="B16:B23" si="6">V35+W35+X35+AB35+AC35+AD35</f>
        <v>413</v>
      </c>
      <c r="C16" s="40">
        <f t="shared" si="1"/>
        <v>60.557184750733136</v>
      </c>
      <c r="D16" s="41">
        <f t="shared" ref="D16:D24" si="7">B16*$D$10</f>
        <v>117178.15249266863</v>
      </c>
      <c r="E16" s="41">
        <f t="shared" si="5"/>
        <v>1954.5454545454545</v>
      </c>
      <c r="F16" s="41">
        <v>304</v>
      </c>
      <c r="G16" s="41">
        <f t="shared" si="2"/>
        <v>119132.69794721408</v>
      </c>
      <c r="H16" s="41"/>
      <c r="I16" s="84"/>
      <c r="J16" s="166">
        <f t="shared" si="3"/>
        <v>119132.69794721408</v>
      </c>
      <c r="K16" s="87"/>
      <c r="L16" s="24"/>
      <c r="M16" s="25"/>
      <c r="N16" s="24"/>
      <c r="O16" s="29"/>
      <c r="P16" s="33"/>
      <c r="Q16" s="118">
        <v>114300</v>
      </c>
      <c r="R16" s="74">
        <f t="shared" si="4"/>
        <v>4832.6979472140811</v>
      </c>
      <c r="S16" s="6"/>
      <c r="T16" s="6"/>
      <c r="U16" s="6"/>
      <c r="W16" s="77"/>
      <c r="X16" s="265"/>
      <c r="Y16" s="80"/>
      <c r="Z16" s="80"/>
      <c r="AA16" s="267"/>
      <c r="AB16" s="268"/>
      <c r="AC16" s="122"/>
      <c r="AD16" s="122"/>
      <c r="AE16" s="122"/>
      <c r="AF16" s="122"/>
      <c r="AG16" s="122"/>
      <c r="AH16" s="122"/>
      <c r="AI16" s="122"/>
      <c r="AJ16" s="122"/>
      <c r="AK16" s="123"/>
      <c r="AL16" s="122"/>
      <c r="AM16" s="122"/>
      <c r="AN16" s="122"/>
      <c r="AO16" s="121"/>
    </row>
    <row r="17" spans="1:41" ht="15.75" x14ac:dyDescent="0.25">
      <c r="A17" s="31" t="str">
        <f t="shared" si="0"/>
        <v>Sauda klatreklubb*</v>
      </c>
      <c r="B17" s="41">
        <f>V36+W36+X36+AB36+AC36+AD36</f>
        <v>44</v>
      </c>
      <c r="C17" s="40">
        <f t="shared" si="1"/>
        <v>6.4516129032258061</v>
      </c>
      <c r="D17" s="41">
        <f t="shared" si="7"/>
        <v>12483.870967741936</v>
      </c>
      <c r="E17" s="41">
        <f t="shared" si="5"/>
        <v>1954.5454545454545</v>
      </c>
      <c r="F17" s="41">
        <v>23</v>
      </c>
      <c r="G17" s="41">
        <f t="shared" si="2"/>
        <v>14438.41642228739</v>
      </c>
      <c r="H17" s="41"/>
      <c r="I17" s="84"/>
      <c r="J17" s="166">
        <f t="shared" si="3"/>
        <v>14438.41642228739</v>
      </c>
      <c r="K17" s="87"/>
      <c r="L17" s="24"/>
      <c r="M17" s="25"/>
      <c r="N17" s="24"/>
      <c r="O17" s="29"/>
      <c r="P17" s="33"/>
      <c r="Q17" s="119">
        <v>15500</v>
      </c>
      <c r="R17" s="74">
        <f t="shared" si="4"/>
        <v>-1061.5835777126103</v>
      </c>
      <c r="S17" s="6"/>
      <c r="T17" s="6"/>
      <c r="U17" s="6"/>
      <c r="W17" s="77"/>
      <c r="X17" s="265"/>
      <c r="Y17" s="80"/>
      <c r="Z17" s="80"/>
      <c r="AA17" s="80"/>
      <c r="AB17" s="139"/>
      <c r="AC17" s="122"/>
      <c r="AD17" s="122"/>
      <c r="AE17" s="122"/>
      <c r="AF17" s="122"/>
      <c r="AG17" s="122"/>
      <c r="AH17" s="122"/>
      <c r="AI17" s="122"/>
      <c r="AJ17" s="122"/>
      <c r="AK17" s="123"/>
      <c r="AL17" s="122"/>
      <c r="AM17" s="122"/>
      <c r="AN17" s="122"/>
      <c r="AO17" s="121"/>
    </row>
    <row r="18" spans="1:41" ht="15.75" x14ac:dyDescent="0.25">
      <c r="A18" s="31" t="str">
        <f t="shared" si="0"/>
        <v>Sauda Makotokai karateklubb*</v>
      </c>
      <c r="B18" s="41">
        <f>V37+W37+X37+AB37+AC37+AD37</f>
        <v>1</v>
      </c>
      <c r="C18" s="40">
        <f t="shared" si="1"/>
        <v>0.1466275659824047</v>
      </c>
      <c r="D18" s="41">
        <f t="shared" si="7"/>
        <v>283.7243401759531</v>
      </c>
      <c r="E18" s="41">
        <f t="shared" si="5"/>
        <v>1954.5454545454545</v>
      </c>
      <c r="F18" s="41">
        <v>2</v>
      </c>
      <c r="G18" s="41">
        <f t="shared" si="2"/>
        <v>2238.2697947214074</v>
      </c>
      <c r="H18" s="41"/>
      <c r="I18" s="84"/>
      <c r="J18" s="166">
        <f t="shared" si="3"/>
        <v>2238.2697947214074</v>
      </c>
      <c r="K18" s="87"/>
      <c r="L18" s="24"/>
      <c r="M18" s="25"/>
      <c r="N18" s="24"/>
      <c r="O18" s="29"/>
      <c r="P18" s="33"/>
      <c r="Q18" s="119">
        <v>17100</v>
      </c>
      <c r="R18" s="74">
        <f t="shared" si="4"/>
        <v>-14861.730205278593</v>
      </c>
      <c r="S18" s="6"/>
      <c r="T18" s="6"/>
      <c r="U18" s="6"/>
      <c r="W18" s="77"/>
      <c r="X18" s="265"/>
      <c r="Y18" s="80"/>
      <c r="Z18" s="80"/>
      <c r="AA18" s="80"/>
      <c r="AB18" s="139"/>
      <c r="AC18" s="122"/>
      <c r="AD18" s="122"/>
      <c r="AE18" s="122"/>
      <c r="AF18" s="122"/>
      <c r="AG18" s="122"/>
      <c r="AH18" s="122"/>
      <c r="AI18" s="122"/>
      <c r="AJ18" s="122"/>
      <c r="AK18" s="123"/>
      <c r="AL18" s="122"/>
      <c r="AM18" s="122"/>
      <c r="AN18" s="122"/>
      <c r="AO18" s="121"/>
    </row>
    <row r="19" spans="1:41" ht="19.5" customHeight="1" x14ac:dyDescent="0.25">
      <c r="A19" s="31" t="str">
        <f t="shared" si="0"/>
        <v>Sauda Motorsportklubb*</v>
      </c>
      <c r="B19" s="41">
        <f t="shared" si="6"/>
        <v>12</v>
      </c>
      <c r="C19" s="160">
        <f t="shared" si="1"/>
        <v>1.7595307917888563</v>
      </c>
      <c r="D19" s="91">
        <f t="shared" si="7"/>
        <v>3404.6920821114372</v>
      </c>
      <c r="E19" s="41">
        <f t="shared" si="5"/>
        <v>1954.5454545454545</v>
      </c>
      <c r="F19" s="91">
        <v>11</v>
      </c>
      <c r="G19" s="91">
        <f t="shared" si="2"/>
        <v>5359.2375366568922</v>
      </c>
      <c r="H19" s="91"/>
      <c r="I19" s="92"/>
      <c r="J19" s="167">
        <f t="shared" si="3"/>
        <v>5359.2375366568922</v>
      </c>
      <c r="K19" s="93"/>
      <c r="L19" s="94"/>
      <c r="M19" s="95"/>
      <c r="N19" s="94"/>
      <c r="O19" s="96"/>
      <c r="P19" s="161"/>
      <c r="Q19" s="164">
        <v>0</v>
      </c>
      <c r="R19" s="74">
        <f t="shared" si="4"/>
        <v>5359.2375366568922</v>
      </c>
      <c r="S19" s="6"/>
      <c r="T19" s="6"/>
      <c r="U19" s="6"/>
      <c r="W19" s="77"/>
      <c r="X19" s="265"/>
      <c r="Y19" s="80"/>
      <c r="Z19" s="80"/>
      <c r="AA19" s="267"/>
      <c r="AB19" s="268"/>
      <c r="AC19" s="122"/>
      <c r="AD19" s="122"/>
      <c r="AE19" s="122"/>
      <c r="AF19" s="122"/>
      <c r="AG19" s="122"/>
      <c r="AH19" s="122"/>
      <c r="AI19" s="122"/>
      <c r="AJ19" s="122"/>
      <c r="AK19" s="123"/>
      <c r="AL19" s="122"/>
      <c r="AM19" s="122"/>
      <c r="AN19" s="122"/>
      <c r="AO19" s="121"/>
    </row>
    <row r="20" spans="1:41" ht="21.75" customHeight="1" x14ac:dyDescent="0.25">
      <c r="A20" s="31" t="str">
        <f t="shared" si="0"/>
        <v>Sauda Orienteringsklubb*</v>
      </c>
      <c r="B20" s="41">
        <f t="shared" si="6"/>
        <v>18</v>
      </c>
      <c r="C20" s="40">
        <f t="shared" si="1"/>
        <v>2.6392961876832843</v>
      </c>
      <c r="D20" s="41">
        <f t="shared" si="7"/>
        <v>5107.0381231671563</v>
      </c>
      <c r="E20" s="41">
        <f t="shared" si="5"/>
        <v>1954.5454545454545</v>
      </c>
      <c r="F20" s="41">
        <v>33</v>
      </c>
      <c r="G20" s="41">
        <f t="shared" si="2"/>
        <v>7061.5835777126103</v>
      </c>
      <c r="H20" s="41"/>
      <c r="I20" s="84">
        <v>0</v>
      </c>
      <c r="J20" s="166">
        <f t="shared" si="3"/>
        <v>7061.5835777126103</v>
      </c>
      <c r="K20" s="87">
        <v>-36076.67</v>
      </c>
      <c r="L20" s="24">
        <v>55838</v>
      </c>
      <c r="M20" s="25">
        <v>52726</v>
      </c>
      <c r="N20" s="24">
        <v>53700</v>
      </c>
      <c r="O20" s="29">
        <v>-21397</v>
      </c>
      <c r="P20" s="33">
        <v>0</v>
      </c>
      <c r="Q20" s="118">
        <v>9900</v>
      </c>
      <c r="R20" s="74">
        <f t="shared" si="4"/>
        <v>-2838.4164222873897</v>
      </c>
      <c r="S20" s="6"/>
      <c r="T20" s="6"/>
      <c r="U20" s="6"/>
      <c r="W20" s="77"/>
      <c r="X20" s="265"/>
      <c r="Y20" s="80"/>
      <c r="Z20" s="80"/>
      <c r="AA20" s="267"/>
      <c r="AB20" s="268"/>
      <c r="AC20" s="122"/>
      <c r="AD20" s="122"/>
      <c r="AE20" s="122"/>
      <c r="AF20" s="122"/>
      <c r="AG20" s="122"/>
      <c r="AH20" s="122"/>
      <c r="AI20" s="122"/>
      <c r="AJ20" s="122"/>
      <c r="AK20" s="123"/>
      <c r="AL20" s="122"/>
      <c r="AM20" s="122"/>
      <c r="AN20" s="122"/>
      <c r="AO20" s="121"/>
    </row>
    <row r="21" spans="1:41" ht="15.75" x14ac:dyDescent="0.25">
      <c r="A21" s="64" t="str">
        <f t="shared" si="0"/>
        <v>Sauda Pistolklubb*</v>
      </c>
      <c r="B21" s="41">
        <f t="shared" si="6"/>
        <v>0</v>
      </c>
      <c r="C21" s="160">
        <f t="shared" si="1"/>
        <v>0</v>
      </c>
      <c r="D21" s="91">
        <f t="shared" si="7"/>
        <v>0</v>
      </c>
      <c r="E21" s="91">
        <f t="shared" si="5"/>
        <v>1954.5454545454545</v>
      </c>
      <c r="F21" s="91">
        <v>26</v>
      </c>
      <c r="G21" s="91">
        <f t="shared" si="2"/>
        <v>1954.5454545454545</v>
      </c>
      <c r="H21" s="91"/>
      <c r="I21" s="92">
        <v>0</v>
      </c>
      <c r="J21" s="167">
        <f t="shared" si="3"/>
        <v>1954.5454545454545</v>
      </c>
      <c r="K21" s="93"/>
      <c r="L21" s="94"/>
      <c r="M21" s="95"/>
      <c r="N21" s="94"/>
      <c r="O21" s="96"/>
      <c r="P21" s="97"/>
      <c r="Q21" s="165">
        <v>0</v>
      </c>
      <c r="R21" s="74">
        <f t="shared" si="4"/>
        <v>1954.5454545454545</v>
      </c>
      <c r="S21" s="6"/>
      <c r="T21" s="6"/>
      <c r="U21" s="6"/>
      <c r="W21" s="77"/>
      <c r="X21" s="265"/>
      <c r="Y21" s="80"/>
      <c r="Z21" s="80"/>
      <c r="AA21" s="267"/>
      <c r="AB21" s="268"/>
      <c r="AC21" s="122"/>
      <c r="AD21" s="122"/>
      <c r="AE21" s="122"/>
      <c r="AF21" s="122"/>
      <c r="AG21" s="122"/>
      <c r="AH21" s="122"/>
      <c r="AI21" s="122"/>
      <c r="AJ21" s="122"/>
      <c r="AK21" s="123"/>
      <c r="AL21" s="122"/>
      <c r="AM21" s="122"/>
      <c r="AN21" s="122"/>
      <c r="AO21" s="121"/>
    </row>
    <row r="22" spans="1:41" ht="21" customHeight="1" x14ac:dyDescent="0.25">
      <c r="A22" s="64" t="str">
        <f t="shared" si="0"/>
        <v>Sauda Sykkelklubb*</v>
      </c>
      <c r="B22" s="41">
        <f t="shared" si="6"/>
        <v>1</v>
      </c>
      <c r="C22" s="160">
        <f t="shared" si="1"/>
        <v>0.1466275659824047</v>
      </c>
      <c r="D22" s="91">
        <f t="shared" si="7"/>
        <v>283.7243401759531</v>
      </c>
      <c r="E22" s="91">
        <f t="shared" si="5"/>
        <v>1954.5454545454545</v>
      </c>
      <c r="F22" s="91">
        <v>31</v>
      </c>
      <c r="G22" s="91">
        <f t="shared" si="2"/>
        <v>2238.2697947214074</v>
      </c>
      <c r="H22" s="91"/>
      <c r="I22" s="92"/>
      <c r="J22" s="167">
        <f t="shared" si="3"/>
        <v>2238.2697947214074</v>
      </c>
      <c r="K22" s="93"/>
      <c r="L22" s="94"/>
      <c r="M22" s="95"/>
      <c r="N22" s="94"/>
      <c r="O22" s="96"/>
      <c r="P22" s="97"/>
      <c r="Q22" s="165">
        <v>0</v>
      </c>
      <c r="R22" s="74">
        <f t="shared" si="4"/>
        <v>2238.2697947214074</v>
      </c>
      <c r="S22" s="6"/>
      <c r="T22" s="6"/>
      <c r="U22" s="6"/>
      <c r="W22" s="77"/>
      <c r="X22" s="265"/>
      <c r="Y22" s="80"/>
      <c r="Z22" s="80"/>
      <c r="AA22" s="267"/>
      <c r="AB22" s="268"/>
      <c r="AC22" s="122"/>
      <c r="AD22" s="122"/>
      <c r="AE22" s="122"/>
      <c r="AF22" s="122"/>
      <c r="AG22" s="122"/>
      <c r="AH22" s="122"/>
      <c r="AI22" s="122"/>
      <c r="AJ22" s="122"/>
      <c r="AK22" s="123"/>
      <c r="AL22" s="122"/>
      <c r="AM22" s="122"/>
      <c r="AN22" s="122"/>
      <c r="AO22" s="121"/>
    </row>
    <row r="23" spans="1:41" ht="15.75" x14ac:dyDescent="0.25">
      <c r="A23" s="31" t="str">
        <f t="shared" si="0"/>
        <v>Sauda Turnforening</v>
      </c>
      <c r="B23" s="41">
        <f t="shared" si="6"/>
        <v>82</v>
      </c>
      <c r="C23" s="40">
        <f t="shared" si="1"/>
        <v>12.023460410557185</v>
      </c>
      <c r="D23" s="41">
        <f t="shared" si="7"/>
        <v>23265.395894428155</v>
      </c>
      <c r="E23" s="41">
        <f t="shared" si="5"/>
        <v>1954.5454545454545</v>
      </c>
      <c r="F23" s="41">
        <v>122</v>
      </c>
      <c r="G23" s="41">
        <f t="shared" si="2"/>
        <v>25219.941348973611</v>
      </c>
      <c r="H23" s="41"/>
      <c r="I23" s="84"/>
      <c r="J23" s="166">
        <f t="shared" si="3"/>
        <v>25219.941348973611</v>
      </c>
      <c r="K23" s="87"/>
      <c r="L23" s="24"/>
      <c r="M23" s="25"/>
      <c r="N23" s="24"/>
      <c r="O23" s="29"/>
      <c r="Q23" s="118">
        <v>26100</v>
      </c>
      <c r="R23" s="74">
        <f t="shared" si="4"/>
        <v>-880.05865102638927</v>
      </c>
      <c r="S23" s="6"/>
      <c r="T23" s="6"/>
      <c r="U23" s="6"/>
      <c r="W23" s="77"/>
      <c r="X23" s="266"/>
      <c r="Y23" s="80"/>
      <c r="Z23" s="80"/>
      <c r="AA23" s="267"/>
      <c r="AB23" s="268"/>
      <c r="AC23" s="122"/>
      <c r="AD23" s="122"/>
      <c r="AE23" s="122"/>
      <c r="AF23" s="122"/>
      <c r="AG23" s="122"/>
      <c r="AH23" s="122"/>
      <c r="AI23" s="122"/>
      <c r="AJ23" s="122"/>
      <c r="AK23" s="123"/>
      <c r="AL23" s="122"/>
      <c r="AM23" s="122"/>
      <c r="AN23" s="122"/>
      <c r="AO23" s="121"/>
    </row>
    <row r="24" spans="1:41" ht="15.75" customHeight="1" x14ac:dyDescent="0.25">
      <c r="A24" s="64" t="s">
        <v>12</v>
      </c>
      <c r="B24" s="41">
        <v>16</v>
      </c>
      <c r="C24" s="40">
        <f t="shared" si="1"/>
        <v>2.3460410557184752</v>
      </c>
      <c r="D24" s="91">
        <f t="shared" si="7"/>
        <v>4539.5894428152496</v>
      </c>
      <c r="E24" s="41">
        <f t="shared" si="5"/>
        <v>1954.5454545454545</v>
      </c>
      <c r="F24" s="91">
        <v>227</v>
      </c>
      <c r="G24" s="41">
        <f t="shared" si="2"/>
        <v>6494.1348973607037</v>
      </c>
      <c r="H24" s="91"/>
      <c r="I24" s="92"/>
      <c r="J24" s="166">
        <f t="shared" si="3"/>
        <v>6494.1348973607037</v>
      </c>
      <c r="K24" s="93" t="e">
        <f>#REF!-#REF!</f>
        <v>#REF!</v>
      </c>
      <c r="L24" s="94">
        <v>7168</v>
      </c>
      <c r="M24" s="95">
        <v>8593</v>
      </c>
      <c r="N24" s="94">
        <v>6600</v>
      </c>
      <c r="O24" s="96">
        <v>-5438</v>
      </c>
      <c r="P24" s="97"/>
      <c r="Q24" s="165">
        <v>7700</v>
      </c>
      <c r="R24" s="74">
        <f t="shared" si="4"/>
        <v>-1205.8651026392963</v>
      </c>
      <c r="S24" s="108"/>
      <c r="T24" s="108"/>
      <c r="U24" s="108"/>
      <c r="V24" s="65"/>
      <c r="X24" s="260"/>
      <c r="Y24" s="261"/>
      <c r="Z24" s="255"/>
      <c r="AA24" s="260"/>
      <c r="AB24" s="255"/>
      <c r="AC24" s="121"/>
      <c r="AD24" s="121"/>
      <c r="AE24" s="121"/>
      <c r="AF24" s="121"/>
      <c r="AG24" s="121"/>
      <c r="AH24" s="121"/>
      <c r="AI24" s="121"/>
      <c r="AJ24" s="121"/>
      <c r="AK24" s="124"/>
      <c r="AL24" s="121"/>
      <c r="AM24" s="121"/>
      <c r="AN24" s="121"/>
      <c r="AO24" s="121"/>
    </row>
    <row r="25" spans="1:41" ht="16.5" thickBot="1" x14ac:dyDescent="0.3">
      <c r="A25" s="36" t="s">
        <v>1</v>
      </c>
      <c r="B25" s="24">
        <f>SUM(B14:B24)</f>
        <v>682</v>
      </c>
      <c r="C25" s="40">
        <f>SUM(C14:C24)</f>
        <v>100</v>
      </c>
      <c r="D25" s="42">
        <f>SUM(D14:D24)</f>
        <v>193500</v>
      </c>
      <c r="E25" s="41">
        <f t="shared" si="5"/>
        <v>1954.5454545454545</v>
      </c>
      <c r="F25" s="47">
        <f>SUM(F14:F24)</f>
        <v>938</v>
      </c>
      <c r="G25" s="47">
        <f>SUM(G13:G24)</f>
        <v>300000</v>
      </c>
      <c r="H25" s="47">
        <f>SUM(H15:H24)</f>
        <v>0</v>
      </c>
      <c r="I25" s="85">
        <f>SUM(I15:I24)</f>
        <v>0</v>
      </c>
      <c r="J25" s="47">
        <f>SUM(J13:J24)</f>
        <v>300000</v>
      </c>
      <c r="K25" s="88"/>
      <c r="L25" s="33"/>
      <c r="M25" s="34"/>
      <c r="N25" s="33"/>
      <c r="O25" s="35">
        <v>7012</v>
      </c>
      <c r="P25" s="8"/>
      <c r="Q25" s="104">
        <f>SUM(Q13:Q24)</f>
        <v>300000</v>
      </c>
      <c r="R25" s="74">
        <f t="shared" si="4"/>
        <v>0</v>
      </c>
      <c r="S25" s="8"/>
      <c r="T25" s="8"/>
      <c r="U25" s="8"/>
    </row>
    <row r="26" spans="1:41" ht="15.75" x14ac:dyDescent="0.25">
      <c r="A26" s="3" t="s">
        <v>20</v>
      </c>
      <c r="B26" s="41">
        <f>F25+B25</f>
        <v>1620</v>
      </c>
      <c r="C26" s="15"/>
      <c r="D26" s="3"/>
      <c r="E26" s="3"/>
      <c r="F26" s="3"/>
      <c r="G26" s="3"/>
      <c r="H26" s="3"/>
      <c r="I26" s="3"/>
      <c r="J26" s="99"/>
      <c r="K26" s="30"/>
      <c r="L26" s="27">
        <f>SUM(L15:L24)</f>
        <v>137648</v>
      </c>
      <c r="M26" s="26">
        <f>SUM(M13:M24)</f>
        <v>141599</v>
      </c>
      <c r="N26" s="26">
        <f>SUM(N13:N24)</f>
        <v>135400</v>
      </c>
      <c r="O26" s="32">
        <v>11000</v>
      </c>
      <c r="P26">
        <f>SUM(P13:P24)</f>
        <v>0</v>
      </c>
    </row>
    <row r="27" spans="1:41" ht="15.75" x14ac:dyDescent="0.25">
      <c r="A27" s="3" t="s">
        <v>23</v>
      </c>
      <c r="C27" s="3"/>
      <c r="D27" s="17" t="s">
        <v>23</v>
      </c>
      <c r="E27" s="17" t="s">
        <v>23</v>
      </c>
      <c r="F27" s="3"/>
      <c r="G27" s="8"/>
      <c r="H27" s="3"/>
      <c r="I27" s="3"/>
      <c r="J27" s="99"/>
      <c r="K27" s="3"/>
    </row>
    <row r="28" spans="1:41" ht="15" x14ac:dyDescent="0.2">
      <c r="A28" s="3" t="s">
        <v>44</v>
      </c>
      <c r="B28" s="3"/>
      <c r="C28" s="3"/>
      <c r="D28" s="8"/>
      <c r="E28" s="8"/>
      <c r="F28" s="3"/>
      <c r="G28" s="3"/>
      <c r="H28" s="3"/>
      <c r="I28" s="3"/>
      <c r="J28" s="99"/>
      <c r="K28" s="3"/>
    </row>
    <row r="29" spans="1:41" ht="15" x14ac:dyDescent="0.2">
      <c r="A29" s="3" t="s">
        <v>45</v>
      </c>
      <c r="B29" s="3"/>
      <c r="C29" s="3"/>
      <c r="D29" s="3"/>
      <c r="E29" s="8"/>
      <c r="F29" s="3"/>
      <c r="G29" s="3"/>
      <c r="H29" s="3"/>
      <c r="I29" s="3"/>
      <c r="J29" s="99"/>
      <c r="K29" s="3"/>
    </row>
    <row r="30" spans="1:41" ht="15.75" x14ac:dyDescent="0.25">
      <c r="A30" s="105" t="s">
        <v>86</v>
      </c>
      <c r="B30" s="3"/>
      <c r="C30" s="3"/>
      <c r="D30" s="3"/>
      <c r="E30" s="3"/>
      <c r="K30" s="3"/>
      <c r="Q30" s="75"/>
      <c r="R30" s="78"/>
      <c r="S30" s="78"/>
      <c r="T30" s="206" t="s">
        <v>50</v>
      </c>
      <c r="U30" s="262"/>
      <c r="V30" s="263" t="s">
        <v>48</v>
      </c>
      <c r="W30" s="254"/>
      <c r="X30" s="254"/>
      <c r="Y30" s="254"/>
      <c r="Z30" s="254"/>
      <c r="AA30" s="251"/>
      <c r="AB30" s="263" t="s">
        <v>49</v>
      </c>
      <c r="AC30" s="254"/>
      <c r="AD30" s="254"/>
      <c r="AE30" s="254"/>
      <c r="AF30" s="254"/>
      <c r="AG30" s="254"/>
      <c r="AH30" s="251"/>
      <c r="AI30" s="247" t="s">
        <v>1</v>
      </c>
    </row>
    <row r="31" spans="1:41" ht="15.75" x14ac:dyDescent="0.25">
      <c r="A31" s="3"/>
      <c r="B31" s="3"/>
      <c r="C31" s="3"/>
      <c r="D31" s="3"/>
      <c r="E31" s="3"/>
      <c r="Q31" s="76"/>
      <c r="R31" s="73"/>
      <c r="S31" s="73"/>
      <c r="T31" s="249" t="s">
        <v>50</v>
      </c>
      <c r="U31" s="250"/>
      <c r="V31" s="79" t="s">
        <v>37</v>
      </c>
      <c r="W31" s="79" t="s">
        <v>42</v>
      </c>
      <c r="X31" s="79" t="s">
        <v>38</v>
      </c>
      <c r="Y31" s="79" t="s">
        <v>39</v>
      </c>
      <c r="Z31" s="79" t="s">
        <v>40</v>
      </c>
      <c r="AA31" s="79" t="s">
        <v>1</v>
      </c>
      <c r="AB31" s="79" t="s">
        <v>37</v>
      </c>
      <c r="AC31" s="79" t="s">
        <v>42</v>
      </c>
      <c r="AD31" s="247" t="s">
        <v>38</v>
      </c>
      <c r="AE31" s="251"/>
      <c r="AF31" s="79" t="s">
        <v>39</v>
      </c>
      <c r="AG31" s="79" t="s">
        <v>40</v>
      </c>
      <c r="AH31" s="79" t="s">
        <v>1</v>
      </c>
      <c r="AI31" s="248"/>
    </row>
    <row r="32" spans="1:41" ht="38.25" x14ac:dyDescent="0.2">
      <c r="B32" s="3"/>
      <c r="C32" s="3"/>
      <c r="D32" s="3"/>
      <c r="E32" s="3"/>
      <c r="Q32" s="256" t="s">
        <v>50</v>
      </c>
      <c r="R32" s="81" t="s">
        <v>51</v>
      </c>
      <c r="S32" s="81" t="s">
        <v>99</v>
      </c>
      <c r="T32" s="252" t="s">
        <v>50</v>
      </c>
      <c r="U32" s="251"/>
      <c r="V32" s="71">
        <v>20</v>
      </c>
      <c r="W32" s="71">
        <v>192</v>
      </c>
      <c r="X32" s="71">
        <v>93</v>
      </c>
      <c r="Y32" s="71">
        <v>29</v>
      </c>
      <c r="Z32" s="71">
        <v>234</v>
      </c>
      <c r="AA32" s="71">
        <v>568</v>
      </c>
      <c r="AB32" s="71">
        <v>27</v>
      </c>
      <c r="AC32" s="71">
        <v>189</v>
      </c>
      <c r="AD32" s="253">
        <v>145</v>
      </c>
      <c r="AE32" s="251"/>
      <c r="AF32" s="71">
        <v>41</v>
      </c>
      <c r="AG32" s="71">
        <v>417</v>
      </c>
      <c r="AH32" s="71">
        <v>819</v>
      </c>
      <c r="AI32" s="71">
        <v>1387</v>
      </c>
    </row>
    <row r="33" spans="1:35" ht="25.5" x14ac:dyDescent="0.2">
      <c r="A33" s="3" t="s">
        <v>105</v>
      </c>
      <c r="Q33" s="258"/>
      <c r="R33" s="80" t="s">
        <v>52</v>
      </c>
      <c r="S33" s="80" t="s">
        <v>100</v>
      </c>
      <c r="T33" s="256" t="s">
        <v>23</v>
      </c>
      <c r="U33" s="251"/>
      <c r="V33" s="72">
        <v>6</v>
      </c>
      <c r="W33" s="72">
        <v>9</v>
      </c>
      <c r="X33" s="72">
        <v>0</v>
      </c>
      <c r="Y33" s="72">
        <v>1</v>
      </c>
      <c r="Z33" s="72">
        <v>20</v>
      </c>
      <c r="AA33" s="72">
        <v>36</v>
      </c>
      <c r="AB33" s="72">
        <v>17</v>
      </c>
      <c r="AC33" s="72">
        <v>8</v>
      </c>
      <c r="AD33" s="257">
        <v>5</v>
      </c>
      <c r="AE33" s="251"/>
      <c r="AF33" s="72">
        <v>0</v>
      </c>
      <c r="AG33" s="72">
        <v>29</v>
      </c>
      <c r="AH33" s="72">
        <v>59</v>
      </c>
      <c r="AI33" s="71">
        <v>95</v>
      </c>
    </row>
    <row r="34" spans="1:35" ht="25.5" x14ac:dyDescent="0.2">
      <c r="A34" s="168">
        <f>B26-F24-B24</f>
        <v>1377</v>
      </c>
      <c r="Q34" s="258"/>
      <c r="R34" s="80" t="s">
        <v>54</v>
      </c>
      <c r="S34" s="80" t="s">
        <v>55</v>
      </c>
      <c r="T34" s="256" t="s">
        <v>23</v>
      </c>
      <c r="U34" s="251"/>
      <c r="V34" s="72">
        <v>0</v>
      </c>
      <c r="W34" s="72">
        <v>2</v>
      </c>
      <c r="X34" s="72">
        <v>2</v>
      </c>
      <c r="Y34" s="72">
        <v>1</v>
      </c>
      <c r="Z34" s="72">
        <v>18</v>
      </c>
      <c r="AA34" s="72">
        <v>23</v>
      </c>
      <c r="AB34" s="72">
        <v>0</v>
      </c>
      <c r="AC34" s="72">
        <v>7</v>
      </c>
      <c r="AD34" s="257">
        <v>39</v>
      </c>
      <c r="AE34" s="251"/>
      <c r="AF34" s="72">
        <v>8</v>
      </c>
      <c r="AG34" s="72">
        <v>82</v>
      </c>
      <c r="AH34" s="72">
        <v>136</v>
      </c>
      <c r="AI34" s="71">
        <v>159</v>
      </c>
    </row>
    <row r="35" spans="1:35" ht="25.5" x14ac:dyDescent="0.2">
      <c r="Q35" s="258"/>
      <c r="R35" s="80" t="s">
        <v>56</v>
      </c>
      <c r="S35" s="80" t="s">
        <v>10</v>
      </c>
      <c r="T35" s="256" t="s">
        <v>23</v>
      </c>
      <c r="U35" s="251"/>
      <c r="V35" s="72">
        <v>3</v>
      </c>
      <c r="W35" s="72">
        <v>115</v>
      </c>
      <c r="X35" s="72">
        <v>71</v>
      </c>
      <c r="Y35" s="72">
        <v>17</v>
      </c>
      <c r="Z35" s="72">
        <v>125</v>
      </c>
      <c r="AA35" s="72">
        <v>331</v>
      </c>
      <c r="AB35" s="72">
        <v>2</v>
      </c>
      <c r="AC35" s="72">
        <v>134</v>
      </c>
      <c r="AD35" s="257">
        <v>88</v>
      </c>
      <c r="AE35" s="251"/>
      <c r="AF35" s="72">
        <v>14</v>
      </c>
      <c r="AG35" s="72">
        <v>158</v>
      </c>
      <c r="AH35" s="72">
        <v>396</v>
      </c>
      <c r="AI35" s="71">
        <v>727</v>
      </c>
    </row>
    <row r="36" spans="1:35" ht="25.5" x14ac:dyDescent="0.2">
      <c r="Q36" s="258"/>
      <c r="R36" s="80" t="s">
        <v>101</v>
      </c>
      <c r="S36" s="80" t="s">
        <v>102</v>
      </c>
      <c r="T36" s="256" t="s">
        <v>23</v>
      </c>
      <c r="U36" s="251"/>
      <c r="V36" s="72">
        <v>2</v>
      </c>
      <c r="W36" s="72">
        <v>12</v>
      </c>
      <c r="X36" s="72">
        <v>7</v>
      </c>
      <c r="Y36" s="72">
        <v>4</v>
      </c>
      <c r="Z36" s="72">
        <v>8</v>
      </c>
      <c r="AA36" s="72">
        <v>33</v>
      </c>
      <c r="AB36" s="72">
        <v>4</v>
      </c>
      <c r="AC36" s="72">
        <v>12</v>
      </c>
      <c r="AD36" s="257">
        <v>7</v>
      </c>
      <c r="AE36" s="251"/>
      <c r="AF36" s="72">
        <v>3</v>
      </c>
      <c r="AG36" s="72">
        <v>8</v>
      </c>
      <c r="AH36" s="72">
        <v>34</v>
      </c>
      <c r="AI36" s="71">
        <v>67</v>
      </c>
    </row>
    <row r="37" spans="1:35" ht="51" x14ac:dyDescent="0.2">
      <c r="Q37" s="258"/>
      <c r="R37" s="80" t="s">
        <v>103</v>
      </c>
      <c r="S37" s="80" t="s">
        <v>104</v>
      </c>
      <c r="T37" s="256" t="s">
        <v>23</v>
      </c>
      <c r="U37" s="251"/>
      <c r="V37" s="72">
        <v>0</v>
      </c>
      <c r="W37" s="72">
        <v>0</v>
      </c>
      <c r="X37" s="72">
        <v>0</v>
      </c>
      <c r="Y37" s="72">
        <v>0</v>
      </c>
      <c r="Z37" s="72">
        <v>1</v>
      </c>
      <c r="AA37" s="72">
        <v>1</v>
      </c>
      <c r="AB37" s="72">
        <v>0</v>
      </c>
      <c r="AC37" s="72">
        <v>1</v>
      </c>
      <c r="AD37" s="257">
        <v>0</v>
      </c>
      <c r="AE37" s="251"/>
      <c r="AF37" s="72">
        <v>0</v>
      </c>
      <c r="AG37" s="72">
        <v>1</v>
      </c>
      <c r="AH37" s="72">
        <v>2</v>
      </c>
      <c r="AI37" s="71">
        <v>3</v>
      </c>
    </row>
    <row r="38" spans="1:35" ht="38.25" x14ac:dyDescent="0.2">
      <c r="Q38" s="258"/>
      <c r="R38" s="80" t="s">
        <v>57</v>
      </c>
      <c r="S38" s="80" t="s">
        <v>58</v>
      </c>
      <c r="T38" s="256" t="s">
        <v>23</v>
      </c>
      <c r="U38" s="251"/>
      <c r="V38" s="72">
        <v>0</v>
      </c>
      <c r="W38" s="72">
        <v>0</v>
      </c>
      <c r="X38" s="72">
        <v>0</v>
      </c>
      <c r="Y38" s="72">
        <v>1</v>
      </c>
      <c r="Z38" s="72">
        <v>3</v>
      </c>
      <c r="AA38" s="72">
        <v>4</v>
      </c>
      <c r="AB38" s="72">
        <v>0</v>
      </c>
      <c r="AC38" s="72">
        <v>10</v>
      </c>
      <c r="AD38" s="257">
        <v>2</v>
      </c>
      <c r="AE38" s="251"/>
      <c r="AF38" s="72">
        <v>0</v>
      </c>
      <c r="AG38" s="72">
        <v>7</v>
      </c>
      <c r="AH38" s="72">
        <v>19</v>
      </c>
      <c r="AI38" s="71">
        <v>23</v>
      </c>
    </row>
    <row r="39" spans="1:35" ht="38.25" x14ac:dyDescent="0.2">
      <c r="Q39" s="258"/>
      <c r="R39" s="80" t="s">
        <v>59</v>
      </c>
      <c r="S39" s="80" t="s">
        <v>60</v>
      </c>
      <c r="T39" s="256" t="s">
        <v>23</v>
      </c>
      <c r="U39" s="251"/>
      <c r="V39" s="72">
        <v>2</v>
      </c>
      <c r="W39" s="72">
        <v>4</v>
      </c>
      <c r="X39" s="72">
        <v>3</v>
      </c>
      <c r="Y39" s="72">
        <v>2</v>
      </c>
      <c r="Z39" s="72">
        <v>11</v>
      </c>
      <c r="AA39" s="72">
        <v>22</v>
      </c>
      <c r="AB39" s="72">
        <v>0</v>
      </c>
      <c r="AC39" s="72">
        <v>7</v>
      </c>
      <c r="AD39" s="257">
        <v>2</v>
      </c>
      <c r="AE39" s="251"/>
      <c r="AF39" s="72">
        <v>2</v>
      </c>
      <c r="AG39" s="72">
        <v>18</v>
      </c>
      <c r="AH39" s="72">
        <v>29</v>
      </c>
      <c r="AI39" s="71">
        <v>51</v>
      </c>
    </row>
    <row r="40" spans="1:35" ht="38.25" x14ac:dyDescent="0.2">
      <c r="Q40" s="258"/>
      <c r="R40" s="80" t="s">
        <v>61</v>
      </c>
      <c r="S40" s="80" t="s">
        <v>62</v>
      </c>
      <c r="T40" s="256" t="s">
        <v>23</v>
      </c>
      <c r="U40" s="251"/>
      <c r="V40" s="72">
        <v>0</v>
      </c>
      <c r="W40" s="72">
        <v>0</v>
      </c>
      <c r="X40" s="72">
        <v>0</v>
      </c>
      <c r="Y40" s="72">
        <v>0</v>
      </c>
      <c r="Z40" s="72">
        <v>1</v>
      </c>
      <c r="AA40" s="72">
        <v>1</v>
      </c>
      <c r="AB40" s="72">
        <v>0</v>
      </c>
      <c r="AC40" s="72">
        <v>0</v>
      </c>
      <c r="AD40" s="257">
        <v>0</v>
      </c>
      <c r="AE40" s="251"/>
      <c r="AF40" s="72">
        <v>1</v>
      </c>
      <c r="AG40" s="72">
        <v>24</v>
      </c>
      <c r="AH40" s="72">
        <v>25</v>
      </c>
      <c r="AI40" s="71">
        <v>26</v>
      </c>
    </row>
    <row r="41" spans="1:35" ht="38.25" x14ac:dyDescent="0.2">
      <c r="Q41" s="258"/>
      <c r="R41" s="80" t="s">
        <v>65</v>
      </c>
      <c r="S41" s="80" t="s">
        <v>66</v>
      </c>
      <c r="T41" s="256" t="s">
        <v>23</v>
      </c>
      <c r="U41" s="251"/>
      <c r="V41" s="72">
        <v>0</v>
      </c>
      <c r="W41" s="72">
        <v>0</v>
      </c>
      <c r="X41" s="72">
        <v>0</v>
      </c>
      <c r="Y41" s="72">
        <v>0</v>
      </c>
      <c r="Z41" s="72">
        <v>4</v>
      </c>
      <c r="AA41" s="72">
        <v>4</v>
      </c>
      <c r="AB41" s="72">
        <v>0</v>
      </c>
      <c r="AC41" s="72">
        <v>0</v>
      </c>
      <c r="AD41" s="257">
        <v>1</v>
      </c>
      <c r="AE41" s="251"/>
      <c r="AF41" s="72">
        <v>0</v>
      </c>
      <c r="AG41" s="72">
        <v>27</v>
      </c>
      <c r="AH41" s="72">
        <v>28</v>
      </c>
      <c r="AI41" s="71">
        <v>32</v>
      </c>
    </row>
    <row r="42" spans="1:35" ht="38.25" x14ac:dyDescent="0.2">
      <c r="Q42" s="259"/>
      <c r="R42" s="80" t="s">
        <v>67</v>
      </c>
      <c r="S42" s="80" t="s">
        <v>68</v>
      </c>
      <c r="T42" s="256" t="s">
        <v>23</v>
      </c>
      <c r="U42" s="251"/>
      <c r="V42" s="72">
        <v>7</v>
      </c>
      <c r="W42" s="72">
        <v>50</v>
      </c>
      <c r="X42" s="72">
        <v>10</v>
      </c>
      <c r="Y42" s="72">
        <v>3</v>
      </c>
      <c r="Z42" s="72">
        <v>43</v>
      </c>
      <c r="AA42" s="72">
        <v>113</v>
      </c>
      <c r="AB42" s="72">
        <v>4</v>
      </c>
      <c r="AC42" s="72">
        <v>10</v>
      </c>
      <c r="AD42" s="257">
        <v>1</v>
      </c>
      <c r="AE42" s="251"/>
      <c r="AF42" s="72">
        <v>13</v>
      </c>
      <c r="AG42" s="72">
        <v>63</v>
      </c>
      <c r="AH42" s="72">
        <v>91</v>
      </c>
      <c r="AI42" s="71">
        <v>204</v>
      </c>
    </row>
    <row r="43" spans="1:35" ht="15" x14ac:dyDescent="0.2">
      <c r="Q43" s="252" t="s">
        <v>99</v>
      </c>
      <c r="R43" s="254"/>
      <c r="S43" s="251"/>
      <c r="T43" s="255" t="s">
        <v>50</v>
      </c>
      <c r="U43" s="251"/>
      <c r="V43" s="71">
        <v>20</v>
      </c>
      <c r="W43" s="71">
        <v>192</v>
      </c>
      <c r="X43" s="71">
        <v>93</v>
      </c>
      <c r="Y43" s="71">
        <v>29</v>
      </c>
      <c r="Z43" s="71">
        <v>234</v>
      </c>
      <c r="AA43" s="71">
        <v>568</v>
      </c>
      <c r="AB43" s="71">
        <v>27</v>
      </c>
      <c r="AC43" s="71">
        <v>189</v>
      </c>
      <c r="AD43" s="253">
        <v>145</v>
      </c>
      <c r="AE43" s="251"/>
      <c r="AF43" s="71">
        <v>41</v>
      </c>
      <c r="AG43" s="71">
        <v>417</v>
      </c>
      <c r="AH43" s="71">
        <v>819</v>
      </c>
      <c r="AI43" s="71">
        <v>1387</v>
      </c>
    </row>
  </sheetData>
  <mergeCells count="50">
    <mergeCell ref="E5:G5"/>
    <mergeCell ref="AA11:AB11"/>
    <mergeCell ref="AC11:AH11"/>
    <mergeCell ref="AI11:AN11"/>
    <mergeCell ref="AO11:AO12"/>
    <mergeCell ref="AA12:AB12"/>
    <mergeCell ref="X13:X23"/>
    <mergeCell ref="AA13:AB13"/>
    <mergeCell ref="AA14:AB14"/>
    <mergeCell ref="AA15:AB15"/>
    <mergeCell ref="AA16:AB16"/>
    <mergeCell ref="AA19:AB19"/>
    <mergeCell ref="AA20:AB20"/>
    <mergeCell ref="AA21:AB21"/>
    <mergeCell ref="AA22:AB22"/>
    <mergeCell ref="AA23:AB23"/>
    <mergeCell ref="AD42:AE42"/>
    <mergeCell ref="T33:U33"/>
    <mergeCell ref="AD33:AE33"/>
    <mergeCell ref="X24:Z24"/>
    <mergeCell ref="AA24:AB24"/>
    <mergeCell ref="AD39:AE39"/>
    <mergeCell ref="T40:U40"/>
    <mergeCell ref="AD40:AE40"/>
    <mergeCell ref="T37:U37"/>
    <mergeCell ref="AD37:AE37"/>
    <mergeCell ref="T30:U30"/>
    <mergeCell ref="V30:AA30"/>
    <mergeCell ref="AB30:AH30"/>
    <mergeCell ref="Q43:S43"/>
    <mergeCell ref="T43:U43"/>
    <mergeCell ref="AD43:AE43"/>
    <mergeCell ref="T38:U38"/>
    <mergeCell ref="AD38:AE38"/>
    <mergeCell ref="T39:U39"/>
    <mergeCell ref="Q32:Q42"/>
    <mergeCell ref="T34:U34"/>
    <mergeCell ref="AD34:AE34"/>
    <mergeCell ref="T35:U35"/>
    <mergeCell ref="AD35:AE35"/>
    <mergeCell ref="T36:U36"/>
    <mergeCell ref="AD36:AE36"/>
    <mergeCell ref="T41:U41"/>
    <mergeCell ref="AD41:AE41"/>
    <mergeCell ref="T42:U42"/>
    <mergeCell ref="AI30:AI31"/>
    <mergeCell ref="T31:U31"/>
    <mergeCell ref="AD31:AE31"/>
    <mergeCell ref="T32:U32"/>
    <mergeCell ref="AD32:AE32"/>
  </mergeCells>
  <hyperlinks>
    <hyperlink ref="S32" r:id="rId1" xr:uid="{57527F53-85B1-4265-91B0-EC305257EA90}"/>
    <hyperlink ref="S33" r:id="rId2" xr:uid="{651C904F-7A5D-4C1B-9BAE-D4E0D15CFA43}"/>
    <hyperlink ref="S34" r:id="rId3" xr:uid="{1F713033-3F69-4D03-9B53-FCA6EF05B9AE}"/>
    <hyperlink ref="S35" r:id="rId4" xr:uid="{E345214B-4E86-486C-990C-E3772108BA85}"/>
    <hyperlink ref="S36" r:id="rId5" xr:uid="{5FCA2DFF-90AE-4115-813A-05CA6A572B71}"/>
    <hyperlink ref="S37" r:id="rId6" xr:uid="{B1FA8DDD-10CE-422B-9D1B-EB26B0DD2C22}"/>
    <hyperlink ref="S38" r:id="rId7" xr:uid="{1C409A1F-2ECE-45D0-87A0-E99D4D16D7CD}"/>
    <hyperlink ref="S39" r:id="rId8" xr:uid="{BE9CFA7E-6AE3-48DF-84F2-5EA810F9AD93}"/>
    <hyperlink ref="S40" r:id="rId9" xr:uid="{4C7D7545-940E-48AB-872E-D93D74195CED}"/>
    <hyperlink ref="S41" r:id="rId10" xr:uid="{D9763638-CD7A-454F-B431-0051CD775ACA}"/>
    <hyperlink ref="S42" r:id="rId11" xr:uid="{DBDA864A-64E9-4F5F-A1CE-072286CE3203}"/>
  </hyperlinks>
  <printOptions gridLines="1"/>
  <pageMargins left="0.7" right="0.7" top="0.75" bottom="0.75" header="0.3" footer="0.3"/>
  <pageSetup paperSize="9" scale="28" orientation="landscape" r:id="rId12"/>
  <headerFooter alignWithMargins="0"/>
  <drawing r:id="rId13"/>
  <legacy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53477-C5C6-4A0E-ACEE-E283E4EE9056}">
  <sheetPr>
    <pageSetUpPr fitToPage="1"/>
  </sheetPr>
  <dimension ref="A1:AO32"/>
  <sheetViews>
    <sheetView view="pageLayout" topLeftCell="A6" zoomScale="77" zoomScaleNormal="90" zoomScaleSheetLayoutView="80" zoomScalePageLayoutView="77" workbookViewId="0">
      <selection activeCell="Q24" sqref="Q24"/>
    </sheetView>
  </sheetViews>
  <sheetFormatPr baseColWidth="10" defaultColWidth="10.7109375" defaultRowHeight="12.75" x14ac:dyDescent="0.2"/>
  <cols>
    <col min="1" max="1" width="32.5703125" customWidth="1"/>
    <col min="2" max="2" width="11.7109375" bestFit="1" customWidth="1"/>
    <col min="3" max="3" width="8" bestFit="1" customWidth="1"/>
    <col min="4" max="4" width="21.28515625" customWidth="1"/>
    <col min="5" max="5" width="15.140625" customWidth="1"/>
    <col min="6" max="6" width="14" customWidth="1"/>
    <col min="7" max="7" width="20.5703125" customWidth="1"/>
    <col min="8" max="8" width="4.42578125" hidden="1" customWidth="1"/>
    <col min="9" max="9" width="8" hidden="1" customWidth="1"/>
    <col min="10" max="10" width="19.28515625" style="98" customWidth="1"/>
    <col min="11" max="11" width="13.7109375" hidden="1" customWidth="1"/>
    <col min="12" max="12" width="10.42578125" hidden="1" customWidth="1"/>
    <col min="13" max="13" width="14.5703125" style="12" hidden="1" customWidth="1"/>
    <col min="14" max="14" width="10.5703125" hidden="1" customWidth="1"/>
    <col min="15" max="15" width="17.28515625" hidden="1" customWidth="1"/>
    <col min="16" max="16" width="0" hidden="1" customWidth="1"/>
    <col min="17" max="17" width="12.28515625" bestFit="1" customWidth="1"/>
  </cols>
  <sheetData>
    <row r="1" spans="1:41" ht="13.5" thickBot="1" x14ac:dyDescent="0.25"/>
    <row r="2" spans="1:41" ht="26.25" x14ac:dyDescent="0.4">
      <c r="A2" s="9" t="s">
        <v>46</v>
      </c>
      <c r="E2" s="141" t="s">
        <v>13</v>
      </c>
      <c r="F2" s="153"/>
      <c r="G2" s="154">
        <v>300000</v>
      </c>
    </row>
    <row r="3" spans="1:41" ht="23.25" x14ac:dyDescent="0.35">
      <c r="A3" s="10" t="s">
        <v>88</v>
      </c>
      <c r="E3" s="155" t="s">
        <v>14</v>
      </c>
      <c r="G3" s="156">
        <v>85000</v>
      </c>
    </row>
    <row r="4" spans="1:41" ht="24" thickBot="1" x14ac:dyDescent="0.4">
      <c r="A4" s="10"/>
      <c r="E4" s="145" t="s">
        <v>11</v>
      </c>
      <c r="F4" s="157"/>
      <c r="G4" s="158">
        <f>G2-G3</f>
        <v>215000</v>
      </c>
    </row>
    <row r="5" spans="1:41" ht="24" thickBot="1" x14ac:dyDescent="0.4">
      <c r="A5" s="10"/>
      <c r="E5" s="208" t="s">
        <v>92</v>
      </c>
      <c r="F5" s="209"/>
      <c r="G5" s="210"/>
    </row>
    <row r="6" spans="1:41" ht="23.25" x14ac:dyDescent="0.35">
      <c r="A6" s="10"/>
    </row>
    <row r="7" spans="1:41" x14ac:dyDescent="0.2">
      <c r="E7" t="s">
        <v>25</v>
      </c>
    </row>
    <row r="8" spans="1:41" ht="16.5" thickBot="1" x14ac:dyDescent="0.3">
      <c r="A8" s="3"/>
      <c r="B8" s="3"/>
      <c r="C8" s="3"/>
      <c r="D8" s="18">
        <v>0.9</v>
      </c>
      <c r="E8" s="149">
        <v>0.1</v>
      </c>
      <c r="G8" s="3" t="s">
        <v>23</v>
      </c>
      <c r="H8" s="3"/>
      <c r="I8" s="3"/>
      <c r="J8" s="99"/>
      <c r="K8" s="3"/>
    </row>
    <row r="9" spans="1:41" ht="15.75" x14ac:dyDescent="0.25">
      <c r="A9" s="141" t="s">
        <v>2</v>
      </c>
      <c r="B9" s="142">
        <f>G4</f>
        <v>215000</v>
      </c>
      <c r="C9" s="143"/>
      <c r="D9" s="144">
        <f>SUM(B9*D8)</f>
        <v>193500</v>
      </c>
      <c r="E9" s="159">
        <f>SUM(G4*E8)</f>
        <v>21500</v>
      </c>
      <c r="G9" s="3"/>
      <c r="H9" s="3"/>
      <c r="I9" s="3"/>
      <c r="J9" s="99"/>
      <c r="K9" s="3"/>
    </row>
    <row r="10" spans="1:41" ht="15.75" thickBot="1" x14ac:dyDescent="0.25">
      <c r="A10" s="145" t="s">
        <v>3</v>
      </c>
      <c r="B10" s="146"/>
      <c r="C10" s="147"/>
      <c r="D10" s="148">
        <f>D9/B25</f>
        <v>303.29153605015676</v>
      </c>
      <c r="E10" s="150" t="s">
        <v>23</v>
      </c>
      <c r="F10" s="3"/>
      <c r="G10" s="3"/>
      <c r="H10" s="3"/>
      <c r="I10" s="3"/>
      <c r="J10" s="99"/>
      <c r="K10" s="3"/>
    </row>
    <row r="11" spans="1:41" ht="16.5" thickBot="1" x14ac:dyDescent="0.3">
      <c r="A11" s="3"/>
      <c r="B11" s="3"/>
      <c r="C11" s="3"/>
      <c r="D11" s="1"/>
      <c r="E11" s="1"/>
      <c r="F11" s="3"/>
      <c r="G11" s="1"/>
      <c r="H11" s="3"/>
      <c r="I11" s="1" t="s">
        <v>5</v>
      </c>
      <c r="J11" s="1"/>
      <c r="K11" s="1"/>
      <c r="S11" t="s">
        <v>98</v>
      </c>
      <c r="X11" s="75"/>
      <c r="Y11" s="78"/>
      <c r="Z11" s="78"/>
      <c r="AA11" s="206" t="s">
        <v>50</v>
      </c>
      <c r="AB11" s="262"/>
      <c r="AC11" s="263" t="s">
        <v>48</v>
      </c>
      <c r="AD11" s="254"/>
      <c r="AE11" s="254"/>
      <c r="AF11" s="254"/>
      <c r="AG11" s="254"/>
      <c r="AH11" s="251"/>
      <c r="AI11" s="263" t="s">
        <v>49</v>
      </c>
      <c r="AJ11" s="254"/>
      <c r="AK11" s="254"/>
      <c r="AL11" s="254"/>
      <c r="AM11" s="254"/>
      <c r="AN11" s="251"/>
      <c r="AO11" s="247" t="s">
        <v>1</v>
      </c>
    </row>
    <row r="12" spans="1:41" s="11" customFormat="1" ht="39" x14ac:dyDescent="0.25">
      <c r="A12" s="13" t="s">
        <v>0</v>
      </c>
      <c r="B12" s="13" t="s">
        <v>19</v>
      </c>
      <c r="C12" s="116" t="s">
        <v>22</v>
      </c>
      <c r="D12" s="20" t="s">
        <v>24</v>
      </c>
      <c r="E12" s="151" t="s">
        <v>26</v>
      </c>
      <c r="F12" s="13" t="s">
        <v>17</v>
      </c>
      <c r="G12" s="13" t="s">
        <v>8</v>
      </c>
      <c r="H12" s="13"/>
      <c r="I12" s="82" t="s">
        <v>9</v>
      </c>
      <c r="J12" s="89" t="s">
        <v>89</v>
      </c>
      <c r="K12" s="86" t="s">
        <v>15</v>
      </c>
      <c r="L12" s="16">
        <v>2003</v>
      </c>
      <c r="M12" s="23">
        <v>2002</v>
      </c>
      <c r="N12" s="16">
        <v>2001</v>
      </c>
      <c r="O12" s="28" t="s">
        <v>21</v>
      </c>
      <c r="P12" s="14" t="s">
        <v>18</v>
      </c>
      <c r="Q12" s="137">
        <v>2021</v>
      </c>
      <c r="R12" s="107"/>
      <c r="S12" s="162"/>
      <c r="T12" s="107"/>
      <c r="U12" s="107"/>
      <c r="W12" s="11" t="s">
        <v>69</v>
      </c>
      <c r="X12" s="76"/>
      <c r="Y12" s="73"/>
      <c r="Z12" s="73"/>
      <c r="AA12" s="249" t="s">
        <v>50</v>
      </c>
      <c r="AB12" s="250"/>
      <c r="AC12" s="79" t="s">
        <v>37</v>
      </c>
      <c r="AD12" s="79" t="s">
        <v>42</v>
      </c>
      <c r="AE12" s="79" t="s">
        <v>38</v>
      </c>
      <c r="AF12" s="79" t="s">
        <v>39</v>
      </c>
      <c r="AG12" s="79" t="s">
        <v>40</v>
      </c>
      <c r="AH12" s="79" t="s">
        <v>1</v>
      </c>
      <c r="AI12" s="79" t="s">
        <v>37</v>
      </c>
      <c r="AJ12" s="79" t="s">
        <v>42</v>
      </c>
      <c r="AK12" s="79" t="s">
        <v>38</v>
      </c>
      <c r="AL12" s="79" t="s">
        <v>39</v>
      </c>
      <c r="AM12" s="79" t="s">
        <v>40</v>
      </c>
      <c r="AN12" s="79" t="s">
        <v>1</v>
      </c>
      <c r="AO12" s="248"/>
    </row>
    <row r="13" spans="1:41" s="11" customFormat="1" ht="38.25" x14ac:dyDescent="0.2">
      <c r="A13" s="13" t="s">
        <v>16</v>
      </c>
      <c r="B13" s="13"/>
      <c r="C13" s="39" t="s">
        <v>23</v>
      </c>
      <c r="D13" s="20"/>
      <c r="E13" s="152"/>
      <c r="F13" s="44"/>
      <c r="G13" s="45">
        <f>G3</f>
        <v>85000</v>
      </c>
      <c r="H13" s="44"/>
      <c r="I13" s="83"/>
      <c r="J13" s="100">
        <v>85000</v>
      </c>
      <c r="K13" s="87" t="e">
        <f>#REF!-J13</f>
        <v>#REF!</v>
      </c>
      <c r="L13" s="16">
        <v>26000</v>
      </c>
      <c r="M13" s="23"/>
      <c r="N13" s="16"/>
      <c r="O13" s="29">
        <v>30000</v>
      </c>
      <c r="Q13" s="100">
        <v>85000</v>
      </c>
      <c r="W13" s="74">
        <f>SUM(W14:W23)</f>
        <v>1203</v>
      </c>
      <c r="X13" s="256" t="s">
        <v>50</v>
      </c>
      <c r="Y13" s="81" t="s">
        <v>51</v>
      </c>
      <c r="Z13" s="81" t="s">
        <v>36</v>
      </c>
      <c r="AA13" s="252" t="s">
        <v>50</v>
      </c>
      <c r="AB13" s="251"/>
      <c r="AC13" s="121">
        <v>21</v>
      </c>
      <c r="AD13" s="121">
        <v>140</v>
      </c>
      <c r="AE13" s="121">
        <v>102</v>
      </c>
      <c r="AF13" s="121">
        <v>26</v>
      </c>
      <c r="AG13" s="121">
        <v>216</v>
      </c>
      <c r="AH13" s="121">
        <v>505</v>
      </c>
      <c r="AI13" s="121">
        <v>18</v>
      </c>
      <c r="AJ13" s="121">
        <v>124</v>
      </c>
      <c r="AK13" s="124">
        <v>106</v>
      </c>
      <c r="AL13" s="121">
        <v>38</v>
      </c>
      <c r="AM13" s="121">
        <v>427</v>
      </c>
      <c r="AN13" s="121">
        <v>713</v>
      </c>
      <c r="AO13" s="121">
        <v>1218</v>
      </c>
    </row>
    <row r="14" spans="1:41" s="11" customFormat="1" ht="25.5" x14ac:dyDescent="0.25">
      <c r="A14" s="31" t="str">
        <f>Z14</f>
        <v xml:space="preserve">Idrettslaget Ny Von </v>
      </c>
      <c r="B14" s="41">
        <v>45</v>
      </c>
      <c r="C14" s="40">
        <f t="shared" ref="C14:C24" si="0">SUM(B14*100)/$B$25</f>
        <v>7.0532915360501569</v>
      </c>
      <c r="D14" s="41">
        <f>B14*$D$10</f>
        <v>13648.119122257054</v>
      </c>
      <c r="E14" s="41">
        <f>SUM($E$9/8)</f>
        <v>2687.5</v>
      </c>
      <c r="F14" s="41">
        <v>50</v>
      </c>
      <c r="G14" s="41">
        <f t="shared" ref="G14:G24" si="1">SUM(D14:E14)</f>
        <v>16335.619122257054</v>
      </c>
      <c r="H14" s="41"/>
      <c r="I14" s="84"/>
      <c r="J14" s="101">
        <v>10800</v>
      </c>
      <c r="K14" s="87"/>
      <c r="L14" s="16"/>
      <c r="M14" s="23"/>
      <c r="N14" s="16"/>
      <c r="O14" s="29"/>
      <c r="Q14" s="101">
        <v>13400</v>
      </c>
      <c r="R14" s="6"/>
      <c r="S14" s="6"/>
      <c r="T14" s="6"/>
      <c r="U14" s="6"/>
      <c r="W14" s="77">
        <f>F14+B14</f>
        <v>95</v>
      </c>
      <c r="X14" s="258"/>
      <c r="Y14" s="80" t="s">
        <v>52</v>
      </c>
      <c r="Z14" s="80" t="s">
        <v>53</v>
      </c>
      <c r="AA14" s="256" t="s">
        <v>23</v>
      </c>
      <c r="AB14" s="251"/>
      <c r="AC14" s="122">
        <v>6</v>
      </c>
      <c r="AD14" s="122">
        <v>6</v>
      </c>
      <c r="AE14" s="122">
        <v>0</v>
      </c>
      <c r="AF14" s="122">
        <v>1</v>
      </c>
      <c r="AG14" s="122">
        <v>17</v>
      </c>
      <c r="AH14" s="122">
        <v>30</v>
      </c>
      <c r="AI14" s="122">
        <v>7</v>
      </c>
      <c r="AJ14" s="122">
        <v>9</v>
      </c>
      <c r="AK14" s="123">
        <v>0</v>
      </c>
      <c r="AL14" s="122">
        <v>1</v>
      </c>
      <c r="AM14" s="122">
        <v>22</v>
      </c>
      <c r="AN14" s="122">
        <v>39</v>
      </c>
      <c r="AO14" s="121">
        <v>69</v>
      </c>
    </row>
    <row r="15" spans="1:41" ht="25.5" x14ac:dyDescent="0.25">
      <c r="A15" s="31" t="str">
        <f>Z15</f>
        <v>Sauda Golfklubb*</v>
      </c>
      <c r="B15" s="41">
        <v>35</v>
      </c>
      <c r="C15" s="40">
        <f t="shared" si="0"/>
        <v>5.4858934169279001</v>
      </c>
      <c r="D15" s="41">
        <f>B15*$D$10</f>
        <v>10615.203761755487</v>
      </c>
      <c r="E15" s="41">
        <f>SUM($E$9/8)</f>
        <v>2687.5</v>
      </c>
      <c r="F15" s="41">
        <v>117</v>
      </c>
      <c r="G15" s="41">
        <f t="shared" si="1"/>
        <v>13302.703761755487</v>
      </c>
      <c r="H15" s="41"/>
      <c r="I15" s="84">
        <v>0</v>
      </c>
      <c r="J15" s="101">
        <v>13600</v>
      </c>
      <c r="K15" s="87" t="e">
        <f>#REF!-J15</f>
        <v>#REF!</v>
      </c>
      <c r="L15" s="24">
        <v>74642</v>
      </c>
      <c r="M15" s="25">
        <v>80280</v>
      </c>
      <c r="N15" s="24">
        <v>75100</v>
      </c>
      <c r="O15" s="29">
        <v>11843.65</v>
      </c>
      <c r="P15" s="33">
        <v>0</v>
      </c>
      <c r="Q15" s="101">
        <v>12000</v>
      </c>
      <c r="R15" s="6"/>
      <c r="S15" s="6"/>
      <c r="T15" s="6"/>
      <c r="U15" s="6"/>
      <c r="W15" s="77">
        <f>F15+B15</f>
        <v>152</v>
      </c>
      <c r="X15" s="258"/>
      <c r="Y15" s="80" t="s">
        <v>54</v>
      </c>
      <c r="Z15" s="80" t="s">
        <v>55</v>
      </c>
      <c r="AA15" s="256" t="s">
        <v>23</v>
      </c>
      <c r="AB15" s="251"/>
      <c r="AC15" s="122">
        <v>2</v>
      </c>
      <c r="AD15" s="122">
        <v>1</v>
      </c>
      <c r="AE15" s="122">
        <v>0</v>
      </c>
      <c r="AF15" s="122">
        <v>3</v>
      </c>
      <c r="AG15" s="122">
        <v>25</v>
      </c>
      <c r="AH15" s="122">
        <v>31</v>
      </c>
      <c r="AI15" s="122">
        <v>0</v>
      </c>
      <c r="AJ15" s="122">
        <v>3</v>
      </c>
      <c r="AK15" s="123">
        <v>18</v>
      </c>
      <c r="AL15" s="122">
        <v>6</v>
      </c>
      <c r="AM15" s="122">
        <v>108</v>
      </c>
      <c r="AN15" s="122">
        <v>135</v>
      </c>
      <c r="AO15" s="121">
        <v>166</v>
      </c>
    </row>
    <row r="16" spans="1:41" ht="25.5" x14ac:dyDescent="0.25">
      <c r="A16" s="140" t="str">
        <f>Z16</f>
        <v>Sauda Idrettslag</v>
      </c>
      <c r="B16" s="41">
        <v>357</v>
      </c>
      <c r="C16" s="40">
        <f t="shared" si="0"/>
        <v>55.956112852664575</v>
      </c>
      <c r="D16" s="41">
        <f t="shared" ref="D16:D24" si="2">B16*$D$10</f>
        <v>108275.07836990597</v>
      </c>
      <c r="E16" s="41">
        <f>SUM($E$9/8)</f>
        <v>2687.5</v>
      </c>
      <c r="F16" s="41">
        <v>280</v>
      </c>
      <c r="G16" s="41">
        <f t="shared" si="1"/>
        <v>110962.57836990597</v>
      </c>
      <c r="H16" s="41"/>
      <c r="I16" s="84"/>
      <c r="J16" s="101">
        <v>114300</v>
      </c>
      <c r="K16" s="87"/>
      <c r="L16" s="24"/>
      <c r="M16" s="25"/>
      <c r="N16" s="24"/>
      <c r="O16" s="29"/>
      <c r="P16" s="33"/>
      <c r="Q16" s="101">
        <v>132700</v>
      </c>
      <c r="R16" s="6"/>
      <c r="S16" s="6"/>
      <c r="T16" s="6"/>
      <c r="U16" s="6"/>
      <c r="W16" s="77">
        <f>F16+B16</f>
        <v>637</v>
      </c>
      <c r="X16" s="258"/>
      <c r="Y16" s="80" t="s">
        <v>56</v>
      </c>
      <c r="Z16" s="80" t="s">
        <v>10</v>
      </c>
      <c r="AA16" s="256" t="s">
        <v>23</v>
      </c>
      <c r="AB16" s="251"/>
      <c r="AC16" s="122">
        <v>2</v>
      </c>
      <c r="AD16" s="122">
        <v>82</v>
      </c>
      <c r="AE16" s="122">
        <v>82</v>
      </c>
      <c r="AF16" s="122">
        <v>15</v>
      </c>
      <c r="AG16" s="122">
        <v>99</v>
      </c>
      <c r="AH16" s="122">
        <v>280</v>
      </c>
      <c r="AI16" s="122">
        <v>1</v>
      </c>
      <c r="AJ16" s="122">
        <v>103</v>
      </c>
      <c r="AK16" s="123">
        <v>81</v>
      </c>
      <c r="AL16" s="122">
        <v>13</v>
      </c>
      <c r="AM16" s="122">
        <v>146</v>
      </c>
      <c r="AN16" s="122">
        <v>344</v>
      </c>
      <c r="AO16" s="121">
        <v>624</v>
      </c>
    </row>
    <row r="17" spans="1:41" ht="15.75" x14ac:dyDescent="0.25">
      <c r="A17" s="31" t="s">
        <v>90</v>
      </c>
      <c r="B17" s="41">
        <v>41</v>
      </c>
      <c r="C17" s="40">
        <f t="shared" si="0"/>
        <v>6.4263322884012535</v>
      </c>
      <c r="D17" s="41">
        <f t="shared" si="2"/>
        <v>12434.952978056428</v>
      </c>
      <c r="E17" s="41">
        <f>SUM($E$9/8)</f>
        <v>2687.5</v>
      </c>
      <c r="F17" s="41">
        <v>13</v>
      </c>
      <c r="G17" s="41">
        <f t="shared" si="1"/>
        <v>15122.452978056428</v>
      </c>
      <c r="H17" s="41"/>
      <c r="I17" s="84"/>
      <c r="J17" s="102">
        <v>15500</v>
      </c>
      <c r="K17" s="87"/>
      <c r="L17" s="24"/>
      <c r="M17" s="25"/>
      <c r="N17" s="24"/>
      <c r="O17" s="29"/>
      <c r="P17" s="33"/>
      <c r="Q17" s="102">
        <v>0</v>
      </c>
      <c r="R17" s="6"/>
      <c r="S17" s="6"/>
      <c r="T17" s="6"/>
      <c r="U17" s="6"/>
      <c r="W17" s="77"/>
      <c r="X17" s="258"/>
      <c r="Y17" s="80"/>
      <c r="Z17" s="80"/>
      <c r="AA17" s="80"/>
      <c r="AB17" s="139"/>
      <c r="AC17" s="122"/>
      <c r="AD17" s="122"/>
      <c r="AE17" s="122"/>
      <c r="AF17" s="122"/>
      <c r="AG17" s="122"/>
      <c r="AH17" s="122"/>
      <c r="AI17" s="122"/>
      <c r="AJ17" s="122"/>
      <c r="AK17" s="123"/>
      <c r="AL17" s="122"/>
      <c r="AM17" s="122"/>
      <c r="AN17" s="122"/>
      <c r="AO17" s="121"/>
    </row>
    <row r="18" spans="1:41" ht="15.75" x14ac:dyDescent="0.25">
      <c r="A18" s="31" t="s">
        <v>91</v>
      </c>
      <c r="B18" s="41">
        <v>46</v>
      </c>
      <c r="C18" s="40">
        <f t="shared" si="0"/>
        <v>7.2100313479623823</v>
      </c>
      <c r="D18" s="41">
        <f t="shared" si="2"/>
        <v>13951.410658307212</v>
      </c>
      <c r="E18" s="41">
        <f>SUM($E$9/8)</f>
        <v>2687.5</v>
      </c>
      <c r="F18" s="41">
        <v>14</v>
      </c>
      <c r="G18" s="41">
        <f t="shared" si="1"/>
        <v>16638.910658307213</v>
      </c>
      <c r="H18" s="41"/>
      <c r="I18" s="84"/>
      <c r="J18" s="102">
        <v>17100</v>
      </c>
      <c r="K18" s="87"/>
      <c r="L18" s="24"/>
      <c r="M18" s="25"/>
      <c r="N18" s="24"/>
      <c r="O18" s="29"/>
      <c r="P18" s="33"/>
      <c r="Q18" s="102">
        <v>0</v>
      </c>
      <c r="R18" s="6"/>
      <c r="S18" s="6"/>
      <c r="T18" s="6"/>
      <c r="U18" s="6"/>
      <c r="W18" s="77"/>
      <c r="X18" s="258"/>
      <c r="Y18" s="80"/>
      <c r="Z18" s="80"/>
      <c r="AA18" s="80"/>
      <c r="AB18" s="139"/>
      <c r="AC18" s="122"/>
      <c r="AD18" s="122"/>
      <c r="AE18" s="122"/>
      <c r="AF18" s="122"/>
      <c r="AG18" s="122"/>
      <c r="AH18" s="122"/>
      <c r="AI18" s="122"/>
      <c r="AJ18" s="122"/>
      <c r="AK18" s="123"/>
      <c r="AL18" s="122"/>
      <c r="AM18" s="122"/>
      <c r="AN18" s="122"/>
      <c r="AO18" s="121"/>
    </row>
    <row r="19" spans="1:41" ht="19.5" customHeight="1" x14ac:dyDescent="0.25">
      <c r="A19" s="31" t="str">
        <f>Z19</f>
        <v>Sauda Motorsportklubb*</v>
      </c>
      <c r="B19" s="127">
        <v>0</v>
      </c>
      <c r="C19" s="126">
        <f t="shared" si="0"/>
        <v>0</v>
      </c>
      <c r="D19" s="127">
        <f t="shared" si="2"/>
        <v>0</v>
      </c>
      <c r="E19" s="127">
        <v>0</v>
      </c>
      <c r="F19" s="127">
        <v>9</v>
      </c>
      <c r="G19" s="127">
        <f t="shared" si="1"/>
        <v>0</v>
      </c>
      <c r="H19" s="127"/>
      <c r="I19" s="128"/>
      <c r="J19" s="129">
        <v>0</v>
      </c>
      <c r="K19" s="130"/>
      <c r="L19" s="131"/>
      <c r="M19" s="132"/>
      <c r="N19" s="131"/>
      <c r="O19" s="133"/>
      <c r="P19" s="134"/>
      <c r="Q19" s="129">
        <v>0</v>
      </c>
      <c r="R19" s="6"/>
      <c r="S19" s="6"/>
      <c r="T19" s="6"/>
      <c r="U19" s="6"/>
      <c r="W19" s="77">
        <f>F19+B19</f>
        <v>9</v>
      </c>
      <c r="X19" s="258"/>
      <c r="Y19" s="80" t="s">
        <v>57</v>
      </c>
      <c r="Z19" s="80" t="s">
        <v>58</v>
      </c>
      <c r="AA19" s="256" t="s">
        <v>23</v>
      </c>
      <c r="AB19" s="251"/>
      <c r="AC19" s="122">
        <v>0</v>
      </c>
      <c r="AD19" s="122">
        <v>0</v>
      </c>
      <c r="AE19" s="122">
        <v>0</v>
      </c>
      <c r="AF19" s="122">
        <v>0</v>
      </c>
      <c r="AG19" s="122">
        <v>0</v>
      </c>
      <c r="AH19" s="122">
        <v>0</v>
      </c>
      <c r="AI19" s="122">
        <v>0</v>
      </c>
      <c r="AJ19" s="122">
        <v>0</v>
      </c>
      <c r="AK19" s="123">
        <v>0</v>
      </c>
      <c r="AL19" s="122">
        <v>3</v>
      </c>
      <c r="AM19" s="122">
        <v>6</v>
      </c>
      <c r="AN19" s="122">
        <v>9</v>
      </c>
      <c r="AO19" s="121">
        <v>9</v>
      </c>
    </row>
    <row r="20" spans="1:41" ht="21.75" customHeight="1" x14ac:dyDescent="0.25">
      <c r="A20" s="31" t="str">
        <f>Z20</f>
        <v>Sauda Orienteringsklubb*</v>
      </c>
      <c r="B20" s="41">
        <v>23</v>
      </c>
      <c r="C20" s="40">
        <f t="shared" si="0"/>
        <v>3.6050156739811912</v>
      </c>
      <c r="D20" s="41">
        <f t="shared" si="2"/>
        <v>6975.7053291536058</v>
      </c>
      <c r="E20" s="41">
        <f>SUM($E$9/8)</f>
        <v>2687.5</v>
      </c>
      <c r="F20" s="41">
        <v>41</v>
      </c>
      <c r="G20" s="41">
        <f t="shared" si="1"/>
        <v>9663.2053291536067</v>
      </c>
      <c r="H20" s="41"/>
      <c r="I20" s="84">
        <v>0</v>
      </c>
      <c r="J20" s="101">
        <v>9900</v>
      </c>
      <c r="K20" s="87">
        <v>-36076.67</v>
      </c>
      <c r="L20" s="24">
        <v>55838</v>
      </c>
      <c r="M20" s="25">
        <v>52726</v>
      </c>
      <c r="N20" s="24">
        <v>53700</v>
      </c>
      <c r="O20" s="29">
        <v>-21397</v>
      </c>
      <c r="P20" s="33">
        <v>0</v>
      </c>
      <c r="Q20" s="101">
        <v>7100</v>
      </c>
      <c r="R20" s="6"/>
      <c r="S20" s="6"/>
      <c r="T20" s="6"/>
      <c r="U20" s="6"/>
      <c r="W20" s="77">
        <f>F20+B20</f>
        <v>64</v>
      </c>
      <c r="X20" s="258"/>
      <c r="Y20" s="80" t="s">
        <v>59</v>
      </c>
      <c r="Z20" s="80" t="s">
        <v>60</v>
      </c>
      <c r="AA20" s="256" t="s">
        <v>23</v>
      </c>
      <c r="AB20" s="251"/>
      <c r="AC20" s="122">
        <v>2</v>
      </c>
      <c r="AD20" s="122">
        <v>1</v>
      </c>
      <c r="AE20" s="122">
        <v>3</v>
      </c>
      <c r="AF20" s="122">
        <v>0</v>
      </c>
      <c r="AG20" s="122">
        <v>9</v>
      </c>
      <c r="AH20" s="122">
        <v>15</v>
      </c>
      <c r="AI20" s="122">
        <v>2</v>
      </c>
      <c r="AJ20" s="122">
        <v>1</v>
      </c>
      <c r="AK20" s="123">
        <v>2</v>
      </c>
      <c r="AL20" s="122">
        <v>1</v>
      </c>
      <c r="AM20" s="122">
        <v>21</v>
      </c>
      <c r="AN20" s="122">
        <v>27</v>
      </c>
      <c r="AO20" s="121">
        <v>42</v>
      </c>
    </row>
    <row r="21" spans="1:41" ht="38.25" x14ac:dyDescent="0.25">
      <c r="A21" s="64" t="str">
        <f>Z21</f>
        <v>Sauda Pistolklubb*</v>
      </c>
      <c r="B21" s="127">
        <v>0</v>
      </c>
      <c r="C21" s="126">
        <f t="shared" si="0"/>
        <v>0</v>
      </c>
      <c r="D21" s="127">
        <f t="shared" si="2"/>
        <v>0</v>
      </c>
      <c r="E21" s="127">
        <v>0</v>
      </c>
      <c r="F21" s="127">
        <v>24</v>
      </c>
      <c r="G21" s="127">
        <f t="shared" si="1"/>
        <v>0</v>
      </c>
      <c r="H21" s="127"/>
      <c r="I21" s="128">
        <v>0</v>
      </c>
      <c r="J21" s="135">
        <v>0</v>
      </c>
      <c r="K21" s="130"/>
      <c r="L21" s="131"/>
      <c r="M21" s="132"/>
      <c r="N21" s="131"/>
      <c r="O21" s="133"/>
      <c r="P21" s="136"/>
      <c r="Q21" s="135">
        <v>0</v>
      </c>
      <c r="R21" s="6"/>
      <c r="S21" s="6"/>
      <c r="T21" s="6"/>
      <c r="U21" s="6"/>
      <c r="W21" s="77">
        <f>F21+B21</f>
        <v>24</v>
      </c>
      <c r="X21" s="258"/>
      <c r="Y21" s="80" t="s">
        <v>61</v>
      </c>
      <c r="Z21" s="80" t="s">
        <v>62</v>
      </c>
      <c r="AA21" s="256" t="s">
        <v>23</v>
      </c>
      <c r="AB21" s="251"/>
      <c r="AC21" s="122">
        <v>0</v>
      </c>
      <c r="AD21" s="122">
        <v>0</v>
      </c>
      <c r="AE21" s="122">
        <v>0</v>
      </c>
      <c r="AF21" s="122">
        <v>0</v>
      </c>
      <c r="AG21" s="122">
        <v>0</v>
      </c>
      <c r="AH21" s="122">
        <v>0</v>
      </c>
      <c r="AI21" s="122">
        <v>0</v>
      </c>
      <c r="AJ21" s="122">
        <v>0</v>
      </c>
      <c r="AK21" s="123">
        <v>0</v>
      </c>
      <c r="AL21" s="122">
        <v>0</v>
      </c>
      <c r="AM21" s="122">
        <v>19</v>
      </c>
      <c r="AN21" s="122">
        <v>19</v>
      </c>
      <c r="AO21" s="121">
        <v>19</v>
      </c>
    </row>
    <row r="22" spans="1:41" ht="21" customHeight="1" x14ac:dyDescent="0.25">
      <c r="A22" s="64" t="str">
        <f>Z22</f>
        <v>Sauda Sykkelklubb*</v>
      </c>
      <c r="B22" s="127">
        <v>0</v>
      </c>
      <c r="C22" s="126">
        <f t="shared" si="0"/>
        <v>0</v>
      </c>
      <c r="D22" s="127">
        <f t="shared" si="2"/>
        <v>0</v>
      </c>
      <c r="E22" s="127">
        <v>0</v>
      </c>
      <c r="F22" s="127">
        <v>28</v>
      </c>
      <c r="G22" s="127">
        <f t="shared" si="1"/>
        <v>0</v>
      </c>
      <c r="H22" s="127"/>
      <c r="I22" s="128"/>
      <c r="J22" s="135">
        <v>0</v>
      </c>
      <c r="K22" s="130"/>
      <c r="L22" s="131"/>
      <c r="M22" s="132"/>
      <c r="N22" s="131"/>
      <c r="O22" s="133"/>
      <c r="P22" s="136"/>
      <c r="Q22" s="135">
        <v>3800</v>
      </c>
      <c r="R22" s="6"/>
      <c r="S22" s="6"/>
      <c r="T22" s="6"/>
      <c r="U22" s="6"/>
      <c r="W22" s="77">
        <f>F22+B22</f>
        <v>28</v>
      </c>
      <c r="X22" s="258"/>
      <c r="Y22" s="80" t="s">
        <v>65</v>
      </c>
      <c r="Z22" s="80" t="s">
        <v>66</v>
      </c>
      <c r="AA22" s="256" t="s">
        <v>23</v>
      </c>
      <c r="AB22" s="251"/>
      <c r="AC22" s="122">
        <v>0</v>
      </c>
      <c r="AD22" s="122">
        <v>0</v>
      </c>
      <c r="AE22" s="122">
        <v>0</v>
      </c>
      <c r="AF22" s="122">
        <v>1</v>
      </c>
      <c r="AG22" s="122">
        <v>4</v>
      </c>
      <c r="AH22" s="122">
        <v>5</v>
      </c>
      <c r="AI22" s="122">
        <v>0</v>
      </c>
      <c r="AJ22" s="122">
        <v>0</v>
      </c>
      <c r="AK22" s="123">
        <v>2</v>
      </c>
      <c r="AL22" s="122">
        <v>1</v>
      </c>
      <c r="AM22" s="122">
        <v>7</v>
      </c>
      <c r="AN22" s="122">
        <v>10</v>
      </c>
      <c r="AO22" s="121">
        <v>15</v>
      </c>
    </row>
    <row r="23" spans="1:41" ht="38.25" x14ac:dyDescent="0.25">
      <c r="A23" s="31" t="str">
        <f>Z23</f>
        <v>Sauda Turnforening</v>
      </c>
      <c r="B23" s="41">
        <v>75</v>
      </c>
      <c r="C23" s="40">
        <f t="shared" si="0"/>
        <v>11.755485893416928</v>
      </c>
      <c r="D23" s="41">
        <f t="shared" si="2"/>
        <v>22746.865203761758</v>
      </c>
      <c r="E23" s="41">
        <f>SUM($E$9/8)</f>
        <v>2687.5</v>
      </c>
      <c r="F23" s="41">
        <v>119</v>
      </c>
      <c r="G23" s="41">
        <f t="shared" si="1"/>
        <v>25434.365203761758</v>
      </c>
      <c r="H23" s="41"/>
      <c r="I23" s="84"/>
      <c r="J23" s="101">
        <v>26100</v>
      </c>
      <c r="K23" s="87"/>
      <c r="L23" s="24"/>
      <c r="M23" s="25"/>
      <c r="N23" s="24"/>
      <c r="O23" s="29"/>
      <c r="Q23" s="101">
        <v>38100</v>
      </c>
      <c r="R23" s="6"/>
      <c r="S23" s="6"/>
      <c r="T23" s="6"/>
      <c r="U23" s="6"/>
      <c r="W23" s="77">
        <f>F23+B23</f>
        <v>194</v>
      </c>
      <c r="X23" s="259"/>
      <c r="Y23" s="80" t="s">
        <v>67</v>
      </c>
      <c r="Z23" s="80" t="s">
        <v>68</v>
      </c>
      <c r="AA23" s="256" t="s">
        <v>23</v>
      </c>
      <c r="AB23" s="251"/>
      <c r="AC23" s="122">
        <v>9</v>
      </c>
      <c r="AD23" s="122">
        <v>50</v>
      </c>
      <c r="AE23" s="122">
        <v>17</v>
      </c>
      <c r="AF23" s="122">
        <v>6</v>
      </c>
      <c r="AG23" s="122">
        <v>62</v>
      </c>
      <c r="AH23" s="122">
        <v>144</v>
      </c>
      <c r="AI23" s="122">
        <v>8</v>
      </c>
      <c r="AJ23" s="122">
        <v>8</v>
      </c>
      <c r="AK23" s="123">
        <v>3</v>
      </c>
      <c r="AL23" s="122">
        <v>13</v>
      </c>
      <c r="AM23" s="122">
        <v>98</v>
      </c>
      <c r="AN23" s="122">
        <v>130</v>
      </c>
      <c r="AO23" s="121">
        <v>274</v>
      </c>
    </row>
    <row r="24" spans="1:41" ht="15.75" x14ac:dyDescent="0.25">
      <c r="A24" s="64" t="s">
        <v>12</v>
      </c>
      <c r="B24" s="41">
        <v>16</v>
      </c>
      <c r="C24" s="40">
        <f t="shared" si="0"/>
        <v>2.5078369905956115</v>
      </c>
      <c r="D24" s="91">
        <f t="shared" si="2"/>
        <v>4852.6645768025082</v>
      </c>
      <c r="E24" s="41">
        <f>SUM($E$9/8)</f>
        <v>2687.5</v>
      </c>
      <c r="F24" s="91">
        <v>221</v>
      </c>
      <c r="G24" s="41">
        <f t="shared" si="1"/>
        <v>7540.1645768025082</v>
      </c>
      <c r="H24" s="91"/>
      <c r="I24" s="92"/>
      <c r="J24" s="103">
        <v>7700</v>
      </c>
      <c r="K24" s="93" t="e">
        <f>#REF!-#REF!</f>
        <v>#REF!</v>
      </c>
      <c r="L24" s="94">
        <v>7168</v>
      </c>
      <c r="M24" s="95">
        <v>8593</v>
      </c>
      <c r="N24" s="94">
        <v>6600</v>
      </c>
      <c r="O24" s="96">
        <v>-5438</v>
      </c>
      <c r="P24" s="97"/>
      <c r="Q24" s="103">
        <v>7900</v>
      </c>
      <c r="R24" s="108"/>
      <c r="S24" s="6"/>
      <c r="T24" s="108"/>
      <c r="U24" s="108"/>
      <c r="V24" s="65"/>
      <c r="X24" s="252" t="s">
        <v>36</v>
      </c>
      <c r="Y24" s="254"/>
      <c r="Z24" s="251"/>
      <c r="AA24" s="255" t="s">
        <v>50</v>
      </c>
      <c r="AB24" s="251"/>
      <c r="AC24" s="121">
        <v>21</v>
      </c>
      <c r="AD24" s="121">
        <v>140</v>
      </c>
      <c r="AE24" s="121">
        <v>102</v>
      </c>
      <c r="AF24" s="121">
        <v>26</v>
      </c>
      <c r="AG24" s="121">
        <v>216</v>
      </c>
      <c r="AH24" s="121">
        <v>505</v>
      </c>
      <c r="AI24" s="121">
        <v>18</v>
      </c>
      <c r="AJ24" s="121">
        <v>124</v>
      </c>
      <c r="AK24" s="124">
        <v>106</v>
      </c>
      <c r="AL24" s="121">
        <v>38</v>
      </c>
      <c r="AM24" s="121">
        <v>427</v>
      </c>
      <c r="AN24" s="121">
        <v>713</v>
      </c>
      <c r="AO24" s="121">
        <v>1218</v>
      </c>
    </row>
    <row r="25" spans="1:41" ht="16.5" thickBot="1" x14ac:dyDescent="0.3">
      <c r="A25" s="36" t="s">
        <v>1</v>
      </c>
      <c r="B25" s="24">
        <f>SUM(B14:B24)</f>
        <v>638</v>
      </c>
      <c r="C25" s="40">
        <f>SUM(C14:C24)</f>
        <v>100</v>
      </c>
      <c r="D25" s="42">
        <f>SUM(D14:D24)</f>
        <v>193500</v>
      </c>
      <c r="E25" s="42">
        <f>SUM(E12:E24)</f>
        <v>21500</v>
      </c>
      <c r="F25" s="47">
        <f>SUM(F14:F24)</f>
        <v>916</v>
      </c>
      <c r="G25" s="47">
        <f>SUM(G13:G24)</f>
        <v>300000</v>
      </c>
      <c r="H25" s="47">
        <f>SUM(H15:H24)</f>
        <v>0</v>
      </c>
      <c r="I25" s="85">
        <f>SUM(I15:I24)</f>
        <v>0</v>
      </c>
      <c r="J25" s="104">
        <f>SUM(J13:J24)</f>
        <v>300000</v>
      </c>
      <c r="K25" s="88"/>
      <c r="L25" s="33"/>
      <c r="M25" s="34"/>
      <c r="N25" s="33"/>
      <c r="O25" s="35">
        <v>7012</v>
      </c>
      <c r="P25" s="8"/>
      <c r="Q25" s="8"/>
      <c r="R25" s="8"/>
      <c r="S25" s="8"/>
      <c r="T25" s="8"/>
      <c r="U25" s="8"/>
    </row>
    <row r="26" spans="1:41" ht="15.75" x14ac:dyDescent="0.25">
      <c r="A26" s="3" t="s">
        <v>20</v>
      </c>
      <c r="B26" s="41">
        <f>F25+B25</f>
        <v>1554</v>
      </c>
      <c r="C26" s="15"/>
      <c r="D26" s="3"/>
      <c r="E26" s="3"/>
      <c r="F26" s="3"/>
      <c r="G26" s="3"/>
      <c r="H26" s="3"/>
      <c r="I26" s="3"/>
      <c r="J26" s="99"/>
      <c r="K26" s="30"/>
      <c r="L26" s="27">
        <f>SUM(L15:L24)</f>
        <v>137648</v>
      </c>
      <c r="M26" s="26">
        <f>SUM(M13:M24)</f>
        <v>141599</v>
      </c>
      <c r="N26" s="26">
        <f>SUM(N13:N24)</f>
        <v>135400</v>
      </c>
      <c r="O26" s="32">
        <v>11000</v>
      </c>
      <c r="P26">
        <f>SUM(P13:P24)</f>
        <v>0</v>
      </c>
    </row>
    <row r="27" spans="1:41" ht="15.75" x14ac:dyDescent="0.25">
      <c r="A27" s="3" t="s">
        <v>23</v>
      </c>
      <c r="C27" s="3"/>
      <c r="D27" s="17" t="s">
        <v>23</v>
      </c>
      <c r="E27" s="17" t="s">
        <v>23</v>
      </c>
      <c r="F27" s="3"/>
      <c r="G27" s="8"/>
      <c r="H27" s="3"/>
      <c r="I27" s="3"/>
      <c r="J27" s="99"/>
      <c r="K27" s="3"/>
    </row>
    <row r="28" spans="1:41" ht="15" x14ac:dyDescent="0.2">
      <c r="A28" s="3" t="s">
        <v>44</v>
      </c>
      <c r="B28" s="3"/>
      <c r="C28" s="3"/>
      <c r="D28" s="8"/>
      <c r="E28" s="8"/>
      <c r="F28" s="3"/>
      <c r="G28" s="3"/>
      <c r="H28" s="3"/>
      <c r="I28" s="3"/>
      <c r="J28" s="99"/>
      <c r="K28" s="3"/>
    </row>
    <row r="29" spans="1:41" ht="15" x14ac:dyDescent="0.2">
      <c r="A29" s="3" t="s">
        <v>45</v>
      </c>
      <c r="B29" s="3"/>
      <c r="C29" s="3"/>
      <c r="D29" s="3"/>
      <c r="E29" s="8"/>
      <c r="F29" s="3"/>
      <c r="G29" s="3"/>
      <c r="H29" s="3"/>
      <c r="I29" s="3"/>
      <c r="J29" s="99"/>
      <c r="K29" s="3"/>
    </row>
    <row r="30" spans="1:41" ht="15.75" x14ac:dyDescent="0.25">
      <c r="A30" s="105" t="s">
        <v>86</v>
      </c>
      <c r="B30" s="3"/>
      <c r="C30" s="3"/>
      <c r="D30" s="3"/>
      <c r="E30" s="3"/>
      <c r="K30" s="3"/>
    </row>
    <row r="31" spans="1:41" ht="15" x14ac:dyDescent="0.2">
      <c r="A31" s="3"/>
      <c r="B31" s="3"/>
      <c r="C31" s="3"/>
      <c r="D31" s="3"/>
      <c r="E31" s="3"/>
    </row>
    <row r="32" spans="1:41" ht="15" x14ac:dyDescent="0.2">
      <c r="B32" s="3"/>
      <c r="C32" s="3"/>
      <c r="D32" s="3"/>
      <c r="E32" s="3"/>
    </row>
  </sheetData>
  <mergeCells count="18">
    <mergeCell ref="AO11:AO12"/>
    <mergeCell ref="AA12:AB12"/>
    <mergeCell ref="AA22:AB22"/>
    <mergeCell ref="AA23:AB23"/>
    <mergeCell ref="E5:G5"/>
    <mergeCell ref="AA11:AB11"/>
    <mergeCell ref="AC11:AH11"/>
    <mergeCell ref="AI11:AN11"/>
    <mergeCell ref="X24:Z24"/>
    <mergeCell ref="AA24:AB24"/>
    <mergeCell ref="X13:X23"/>
    <mergeCell ref="AA13:AB13"/>
    <mergeCell ref="AA14:AB14"/>
    <mergeCell ref="AA15:AB15"/>
    <mergeCell ref="AA16:AB16"/>
    <mergeCell ref="AA19:AB19"/>
    <mergeCell ref="AA20:AB20"/>
    <mergeCell ref="AA21:AB21"/>
  </mergeCells>
  <hyperlinks>
    <hyperlink ref="D37" r:id="rId1" display="Sauda Idrettsråd (10/10)" xr:uid="{8AE30C6E-778B-49C7-A8A1-E611B2B52534}"/>
    <hyperlink ref="D38" r:id="rId2" display="Idrettslaget Ny Von*" xr:uid="{F81F9EE7-D01C-45F7-B247-331A6DA1E5CE}"/>
    <hyperlink ref="D39" r:id="rId3" display="Sauda Golfklubb*" xr:uid="{6302793D-79D2-45D3-B094-5F235CDF3074}"/>
    <hyperlink ref="D40" r:id="rId4" display="Sauda Idrettslag" xr:uid="{31F5A87E-5824-4257-8AD3-4A8224C443DC}"/>
    <hyperlink ref="D41" r:id="rId5" display="Sauda klatreklubb*" xr:uid="{ED348EA8-F640-48BF-AC4E-1E24537C0F59}"/>
    <hyperlink ref="D42" r:id="rId6" display="Sauda Makotokai karateklubb*" xr:uid="{AEA45639-DAA4-4D81-8C92-59AE1AD02ED5}"/>
    <hyperlink ref="D43" r:id="rId7" display="Sauda Motorsportklubb*" xr:uid="{231DC4C2-75B5-471B-94F9-5EB2BDA2A4AD}"/>
    <hyperlink ref="D44" r:id="rId8" display="Sauda Orienteringsklubb*" xr:uid="{AF0B35C0-2189-4B5B-8C0D-3CF807BCA0FF}"/>
    <hyperlink ref="D45" r:id="rId9" display="Sauda Pistolklubb*" xr:uid="{0503618E-DC24-4378-BE91-4F9EE0F3F656}"/>
    <hyperlink ref="D46" r:id="rId10" display="Sauda Sykkelklubb*" xr:uid="{18FD9353-6C7C-4E59-9F56-7554FC0B8AD0}"/>
    <hyperlink ref="D47" r:id="rId11" display="Sauda Turnforening" xr:uid="{D4FF6A8A-86BC-4D7D-B92C-4C81A692C40D}"/>
    <hyperlink ref="T48" r:id="rId12" display="Sauda klatreklubb*" xr:uid="{F477B700-8B9A-4EEE-A2C1-C6DF90683477}"/>
    <hyperlink ref="T49" r:id="rId13" display="Sauda Makotokai karateklubb*" xr:uid="{85DC1FE9-97D4-4D11-833D-8C619447C76D}"/>
    <hyperlink ref="T50" r:id="rId14" display="Sauda Motorsportklubb*" xr:uid="{0FD2424C-07B7-4C43-B4DD-ED124922895E}"/>
    <hyperlink ref="T51" r:id="rId15" display="Sauda Orienteringsklubb*" xr:uid="{CFA630C2-2654-4F20-943A-124E84AEB83D}"/>
    <hyperlink ref="T52" r:id="rId16" display="Sauda Pistolklubb*" xr:uid="{E9C7E888-D4C0-4370-AE59-24A31A7866EC}"/>
    <hyperlink ref="T53" r:id="rId17" display="Sauda Sykkelklubb*" xr:uid="{9E39ADD6-3821-41B2-A447-E43D8F6B627D}"/>
    <hyperlink ref="T54" r:id="rId18" display="Sauda Turnforening" xr:uid="{7DC92A1D-5147-4DAE-9817-A296EF6FDA36}"/>
    <hyperlink ref="S36" r:id="rId19" display="Sauda Idrettsråd (10/10)" xr:uid="{8E7BC328-598C-4851-9BD3-B5DCD31AEAD5}"/>
    <hyperlink ref="S37" r:id="rId20" display="Idrettslaget Ny Von*" xr:uid="{2CCB131D-D422-4C2B-B3F6-0DC0932236B4}"/>
    <hyperlink ref="S38" r:id="rId21" display="Sauda Golfklubb*" xr:uid="{2039CD69-895A-4662-B017-D70C5630C987}"/>
    <hyperlink ref="S39" r:id="rId22" display="Sauda Idrettslag" xr:uid="{CA8F80DF-AC64-4711-B865-91EB9C401FAC}"/>
    <hyperlink ref="S40" r:id="rId23" display="Sauda klatreklubb*" xr:uid="{9F54D341-63E9-4574-9615-F4C805C2791B}"/>
    <hyperlink ref="S41" r:id="rId24" display="Sauda Makotokai karateklubb*" xr:uid="{5813378C-2D08-45D4-82BA-4888F0C4E2C5}"/>
    <hyperlink ref="S42" r:id="rId25" display="Sauda Motorsportklubb*" xr:uid="{1096127B-B0A0-46AF-A05C-CBC8B3D518BE}"/>
    <hyperlink ref="S43" r:id="rId26" display="Sauda Orienteringsklubb*" xr:uid="{FEE9D037-E9BE-4E6E-8C9D-8DD720879F9C}"/>
    <hyperlink ref="S44" r:id="rId27" display="Sauda Pistolklubb*" xr:uid="{24E9BE3D-CDFD-4E68-9AF0-D4957E359DA8}"/>
    <hyperlink ref="S45" r:id="rId28" display="Sauda Sykkelklubb*" xr:uid="{8F8EEF0B-1522-43FF-88C6-14874FF49386}"/>
    <hyperlink ref="S46" r:id="rId29" display="Sauda Turnforening" xr:uid="{DBB3FB78-0A79-447F-8C44-67256B5A0596}"/>
    <hyperlink ref="T47" r:id="rId30" display="Sauda Idrettslag" xr:uid="{0636316E-46F4-4F55-98C2-CEE53535F692}"/>
    <hyperlink ref="T46" r:id="rId31" display="Sauda Golfklubb*" xr:uid="{F6F192CE-86C5-480A-AC92-6D3FBCD19F8D}"/>
    <hyperlink ref="T45" r:id="rId32" display="Idrettslaget Ny Von*" xr:uid="{3B3AAE19-9BF9-40CD-A263-A13AF0011BB3}"/>
    <hyperlink ref="T44" r:id="rId33" display="Sauda Idrettsråd (10/10)" xr:uid="{E7EB60BC-2FD8-453F-A340-9B46F019ECF4}"/>
  </hyperlinks>
  <printOptions gridLines="1"/>
  <pageMargins left="0.7" right="0.7" top="0.75" bottom="0.75" header="0.3" footer="0.3"/>
  <pageSetup paperSize="9" scale="28" orientation="landscape" r:id="rId34"/>
  <headerFooter alignWithMargins="0"/>
  <drawing r:id="rId35"/>
  <legacyDrawing r:id="rId3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844FB-F443-459C-B7EB-BC849E64585E}">
  <sheetPr>
    <pageSetUpPr fitToPage="1"/>
  </sheetPr>
  <dimension ref="A2:AS30"/>
  <sheetViews>
    <sheetView view="pageLayout" topLeftCell="A5" zoomScaleNormal="90" zoomScaleSheetLayoutView="80" workbookViewId="0">
      <selection activeCell="D31" sqref="D31"/>
    </sheetView>
  </sheetViews>
  <sheetFormatPr baseColWidth="10" defaultColWidth="10.7109375" defaultRowHeight="12.75" x14ac:dyDescent="0.2"/>
  <cols>
    <col min="1" max="1" width="32.5703125" customWidth="1"/>
    <col min="2" max="2" width="11.7109375" bestFit="1" customWidth="1"/>
    <col min="3" max="3" width="8" bestFit="1" customWidth="1"/>
    <col min="4" max="4" width="21.28515625" customWidth="1"/>
    <col min="5" max="5" width="4.42578125" customWidth="1"/>
    <col min="6" max="6" width="15.140625" customWidth="1"/>
    <col min="7" max="7" width="13" customWidth="1"/>
    <col min="8" max="8" width="1.28515625" customWidth="1"/>
    <col min="9" max="9" width="14" customWidth="1"/>
    <col min="10" max="10" width="1.5703125" customWidth="1"/>
    <col min="11" max="11" width="20.5703125" customWidth="1"/>
    <col min="12" max="12" width="4.42578125" hidden="1" customWidth="1"/>
    <col min="13" max="13" width="8" hidden="1" customWidth="1"/>
    <col min="14" max="14" width="19.28515625" style="98" customWidth="1"/>
    <col min="15" max="15" width="13.7109375" hidden="1" customWidth="1"/>
    <col min="16" max="16" width="10.42578125" hidden="1" customWidth="1"/>
    <col min="17" max="17" width="14.5703125" style="12" hidden="1" customWidth="1"/>
    <col min="18" max="18" width="10.5703125" hidden="1" customWidth="1"/>
    <col min="19" max="19" width="17.28515625" hidden="1" customWidth="1"/>
    <col min="20" max="20" width="0" hidden="1" customWidth="1"/>
    <col min="21" max="21" width="12.28515625" bestFit="1" customWidth="1"/>
  </cols>
  <sheetData>
    <row r="2" spans="1:45" ht="26.25" x14ac:dyDescent="0.4">
      <c r="A2" s="9" t="s">
        <v>46</v>
      </c>
    </row>
    <row r="3" spans="1:45" ht="23.25" x14ac:dyDescent="0.35">
      <c r="A3" s="10" t="s">
        <v>84</v>
      </c>
      <c r="I3" s="37"/>
      <c r="N3" s="106" t="s">
        <v>87</v>
      </c>
    </row>
    <row r="4" spans="1:45" ht="23.25" x14ac:dyDescent="0.35">
      <c r="A4" s="10"/>
      <c r="B4" t="s">
        <v>13</v>
      </c>
      <c r="D4" s="51">
        <v>300000</v>
      </c>
    </row>
    <row r="5" spans="1:45" ht="23.25" x14ac:dyDescent="0.35">
      <c r="A5" s="10"/>
      <c r="B5" t="s">
        <v>14</v>
      </c>
      <c r="D5" s="51">
        <v>85000</v>
      </c>
    </row>
    <row r="6" spans="1:45" ht="23.25" x14ac:dyDescent="0.35">
      <c r="A6" s="10"/>
      <c r="B6" t="s">
        <v>11</v>
      </c>
      <c r="D6" s="17">
        <f>D4-D5</f>
        <v>215000</v>
      </c>
    </row>
    <row r="7" spans="1:45" x14ac:dyDescent="0.2">
      <c r="F7" t="s">
        <v>25</v>
      </c>
    </row>
    <row r="8" spans="1:45" ht="15.75" x14ac:dyDescent="0.25">
      <c r="A8" s="2"/>
      <c r="B8" s="3"/>
      <c r="C8" s="3"/>
      <c r="D8" s="18">
        <v>0.9</v>
      </c>
      <c r="E8" s="4"/>
      <c r="F8" s="50">
        <v>0.1</v>
      </c>
      <c r="H8" s="3"/>
      <c r="J8" s="3"/>
      <c r="K8" s="3" t="s">
        <v>23</v>
      </c>
      <c r="L8" s="3"/>
      <c r="M8" s="3"/>
      <c r="N8" s="99"/>
      <c r="O8" s="3"/>
    </row>
    <row r="9" spans="1:45" ht="15.75" x14ac:dyDescent="0.25">
      <c r="A9" s="5" t="s">
        <v>2</v>
      </c>
      <c r="B9" s="17">
        <f>D6</f>
        <v>215000</v>
      </c>
      <c r="C9" s="6"/>
      <c r="D9" s="48">
        <f>SUM(B9*D8)</f>
        <v>193500</v>
      </c>
      <c r="E9" s="17"/>
      <c r="F9" s="52">
        <f>SUM(D6*F8)</f>
        <v>21500</v>
      </c>
      <c r="G9" s="53" t="s">
        <v>23</v>
      </c>
      <c r="H9" s="3"/>
      <c r="J9" s="3"/>
      <c r="K9" s="3"/>
      <c r="L9" s="3"/>
      <c r="M9" s="3"/>
      <c r="N9" s="99"/>
      <c r="O9" s="3"/>
    </row>
    <row r="10" spans="1:45" ht="15" x14ac:dyDescent="0.2">
      <c r="A10" s="5" t="s">
        <v>3</v>
      </c>
      <c r="B10" s="7"/>
      <c r="C10" s="3"/>
      <c r="D10" s="49">
        <f>D9/B23</f>
        <v>369.27480916030532</v>
      </c>
      <c r="E10" s="3"/>
      <c r="F10" s="3" t="s">
        <v>23</v>
      </c>
      <c r="G10" s="3" t="s">
        <v>23</v>
      </c>
      <c r="H10" s="3"/>
      <c r="I10" s="3"/>
      <c r="J10" s="3"/>
      <c r="K10" s="3"/>
      <c r="L10" s="3"/>
      <c r="M10" s="3"/>
      <c r="N10" s="99"/>
      <c r="O10" s="3"/>
    </row>
    <row r="11" spans="1:45" ht="16.5" thickBot="1" x14ac:dyDescent="0.3">
      <c r="A11" s="3"/>
      <c r="B11" s="3"/>
      <c r="C11" s="3"/>
      <c r="D11" s="1" t="s">
        <v>5</v>
      </c>
      <c r="E11" s="3"/>
      <c r="F11" s="19" t="s">
        <v>5</v>
      </c>
      <c r="G11" s="1" t="s">
        <v>5</v>
      </c>
      <c r="H11" s="1"/>
      <c r="I11" s="3"/>
      <c r="J11" s="1" t="s">
        <v>6</v>
      </c>
      <c r="K11" s="1" t="s">
        <v>7</v>
      </c>
      <c r="L11" s="3"/>
      <c r="M11" s="1" t="s">
        <v>5</v>
      </c>
      <c r="N11" s="1"/>
      <c r="O11" s="1"/>
      <c r="AB11" s="75"/>
      <c r="AC11" s="78"/>
      <c r="AD11" s="78"/>
      <c r="AE11" s="206" t="s">
        <v>50</v>
      </c>
      <c r="AF11" s="262"/>
      <c r="AG11" s="263" t="s">
        <v>48</v>
      </c>
      <c r="AH11" s="254"/>
      <c r="AI11" s="254"/>
      <c r="AJ11" s="254"/>
      <c r="AK11" s="254"/>
      <c r="AL11" s="251"/>
      <c r="AM11" s="263" t="s">
        <v>49</v>
      </c>
      <c r="AN11" s="254"/>
      <c r="AO11" s="254"/>
      <c r="AP11" s="254"/>
      <c r="AQ11" s="254"/>
      <c r="AR11" s="251"/>
      <c r="AS11" s="247" t="s">
        <v>1</v>
      </c>
    </row>
    <row r="12" spans="1:45" s="11" customFormat="1" ht="39" x14ac:dyDescent="0.25">
      <c r="A12" s="13" t="s">
        <v>0</v>
      </c>
      <c r="B12" s="13" t="s">
        <v>19</v>
      </c>
      <c r="C12" s="39" t="s">
        <v>22</v>
      </c>
      <c r="D12" s="20" t="s">
        <v>24</v>
      </c>
      <c r="E12" s="21"/>
      <c r="F12" s="22" t="s">
        <v>26</v>
      </c>
      <c r="G12" s="13" t="s">
        <v>4</v>
      </c>
      <c r="H12" s="13"/>
      <c r="I12" s="13" t="s">
        <v>17</v>
      </c>
      <c r="J12" s="13"/>
      <c r="K12" s="13" t="s">
        <v>8</v>
      </c>
      <c r="L12" s="13"/>
      <c r="M12" s="82" t="s">
        <v>9</v>
      </c>
      <c r="N12" s="89" t="s">
        <v>85</v>
      </c>
      <c r="O12" s="86" t="s">
        <v>15</v>
      </c>
      <c r="P12" s="16">
        <v>2003</v>
      </c>
      <c r="Q12" s="23">
        <v>2002</v>
      </c>
      <c r="R12" s="16">
        <v>2001</v>
      </c>
      <c r="S12" s="28" t="s">
        <v>21</v>
      </c>
      <c r="T12" s="14" t="s">
        <v>18</v>
      </c>
      <c r="U12" s="137">
        <v>2020</v>
      </c>
      <c r="V12" s="107"/>
      <c r="W12" s="107"/>
      <c r="X12" s="107"/>
      <c r="Y12" s="107"/>
      <c r="AA12" s="11" t="s">
        <v>69</v>
      </c>
      <c r="AB12" s="76"/>
      <c r="AC12" s="73"/>
      <c r="AD12" s="73"/>
      <c r="AE12" s="249" t="s">
        <v>50</v>
      </c>
      <c r="AF12" s="250"/>
      <c r="AG12" s="79" t="s">
        <v>37</v>
      </c>
      <c r="AH12" s="79" t="s">
        <v>42</v>
      </c>
      <c r="AI12" s="79" t="s">
        <v>38</v>
      </c>
      <c r="AJ12" s="79" t="s">
        <v>39</v>
      </c>
      <c r="AK12" s="79" t="s">
        <v>40</v>
      </c>
      <c r="AL12" s="79" t="s">
        <v>1</v>
      </c>
      <c r="AM12" s="79" t="s">
        <v>37</v>
      </c>
      <c r="AN12" s="79" t="s">
        <v>42</v>
      </c>
      <c r="AO12" s="79" t="s">
        <v>38</v>
      </c>
      <c r="AP12" s="79" t="s">
        <v>39</v>
      </c>
      <c r="AQ12" s="79" t="s">
        <v>40</v>
      </c>
      <c r="AR12" s="79" t="s">
        <v>1</v>
      </c>
      <c r="AS12" s="248"/>
    </row>
    <row r="13" spans="1:45" s="11" customFormat="1" ht="38.25" x14ac:dyDescent="0.2">
      <c r="A13" s="13" t="s">
        <v>16</v>
      </c>
      <c r="B13" s="13"/>
      <c r="C13" s="39" t="s">
        <v>23</v>
      </c>
      <c r="D13" s="20"/>
      <c r="E13" s="21"/>
      <c r="F13" s="43"/>
      <c r="G13" s="44"/>
      <c r="H13" s="44"/>
      <c r="I13" s="44"/>
      <c r="J13" s="44"/>
      <c r="K13" s="45">
        <f>D5</f>
        <v>85000</v>
      </c>
      <c r="L13" s="44"/>
      <c r="M13" s="83"/>
      <c r="N13" s="100">
        <v>85000</v>
      </c>
      <c r="O13" s="87" t="e">
        <f>#REF!-N13</f>
        <v>#REF!</v>
      </c>
      <c r="P13" s="16">
        <v>26000</v>
      </c>
      <c r="Q13" s="23"/>
      <c r="R13" s="16"/>
      <c r="S13" s="29">
        <v>30000</v>
      </c>
      <c r="U13" s="100">
        <v>85000</v>
      </c>
      <c r="AA13" s="74">
        <f>SUM(AA14:AA21)</f>
        <v>1218</v>
      </c>
      <c r="AB13" s="256" t="s">
        <v>50</v>
      </c>
      <c r="AC13" s="81" t="s">
        <v>51</v>
      </c>
      <c r="AD13" s="81" t="s">
        <v>36</v>
      </c>
      <c r="AE13" s="252" t="s">
        <v>50</v>
      </c>
      <c r="AF13" s="251"/>
      <c r="AG13" s="121">
        <v>21</v>
      </c>
      <c r="AH13" s="121">
        <v>140</v>
      </c>
      <c r="AI13" s="121">
        <v>102</v>
      </c>
      <c r="AJ13" s="121">
        <v>26</v>
      </c>
      <c r="AK13" s="121">
        <v>216</v>
      </c>
      <c r="AL13" s="121">
        <v>505</v>
      </c>
      <c r="AM13" s="121">
        <v>18</v>
      </c>
      <c r="AN13" s="121">
        <v>124</v>
      </c>
      <c r="AO13" s="124">
        <v>106</v>
      </c>
      <c r="AP13" s="121">
        <v>38</v>
      </c>
      <c r="AQ13" s="121">
        <v>427</v>
      </c>
      <c r="AR13" s="121">
        <v>713</v>
      </c>
      <c r="AS13" s="121">
        <v>1218</v>
      </c>
    </row>
    <row r="14" spans="1:45" s="11" customFormat="1" ht="25.5" x14ac:dyDescent="0.25">
      <c r="A14" s="31" t="str">
        <f>AD14</f>
        <v xml:space="preserve">Idrettslaget Ny Von </v>
      </c>
      <c r="B14" s="138">
        <f t="shared" ref="B14:B21" si="0">SUM(AG14:AI14)+SUM(AM14:AO14)</f>
        <v>28</v>
      </c>
      <c r="C14" s="40">
        <f t="shared" ref="C14:C22" si="1">SUM(B14*100)/$B$23</f>
        <v>5.343511450381679</v>
      </c>
      <c r="D14" s="41">
        <f>B14*$D$10</f>
        <v>10339.694656488549</v>
      </c>
      <c r="E14" s="15"/>
      <c r="F14" s="41">
        <f>SUM($F$9/7)</f>
        <v>3071.4285714285716</v>
      </c>
      <c r="G14" s="41"/>
      <c r="H14" s="41"/>
      <c r="I14" s="41">
        <f t="shared" ref="I14:I21" si="2">SUM(AJ14:AK14)+SUM(AP14:AQ14)</f>
        <v>41</v>
      </c>
      <c r="J14" s="41"/>
      <c r="K14" s="41">
        <f>SUM(D14:G14)</f>
        <v>13411.12322791712</v>
      </c>
      <c r="L14" s="41"/>
      <c r="M14" s="84"/>
      <c r="N14" s="101">
        <v>13400</v>
      </c>
      <c r="O14" s="87"/>
      <c r="P14" s="16"/>
      <c r="Q14" s="23"/>
      <c r="R14" s="16"/>
      <c r="S14" s="29"/>
      <c r="U14" s="101">
        <v>22700</v>
      </c>
      <c r="V14" s="6"/>
      <c r="W14" s="6"/>
      <c r="X14" s="6"/>
      <c r="Y14" s="6"/>
      <c r="AA14" s="77">
        <f t="shared" ref="AA14:AA21" si="3">I14+B14</f>
        <v>69</v>
      </c>
      <c r="AB14" s="258"/>
      <c r="AC14" s="80" t="s">
        <v>52</v>
      </c>
      <c r="AD14" s="80" t="s">
        <v>53</v>
      </c>
      <c r="AE14" s="256" t="s">
        <v>23</v>
      </c>
      <c r="AF14" s="251"/>
      <c r="AG14" s="122">
        <v>6</v>
      </c>
      <c r="AH14" s="122">
        <v>6</v>
      </c>
      <c r="AI14" s="122">
        <v>0</v>
      </c>
      <c r="AJ14" s="122">
        <v>1</v>
      </c>
      <c r="AK14" s="122">
        <v>17</v>
      </c>
      <c r="AL14" s="122">
        <v>30</v>
      </c>
      <c r="AM14" s="122">
        <v>7</v>
      </c>
      <c r="AN14" s="122">
        <v>9</v>
      </c>
      <c r="AO14" s="123">
        <v>0</v>
      </c>
      <c r="AP14" s="122">
        <v>1</v>
      </c>
      <c r="AQ14" s="122">
        <v>22</v>
      </c>
      <c r="AR14" s="122">
        <v>39</v>
      </c>
      <c r="AS14" s="121">
        <v>69</v>
      </c>
    </row>
    <row r="15" spans="1:45" ht="25.5" x14ac:dyDescent="0.25">
      <c r="A15" s="31" t="str">
        <f t="shared" ref="A15:A21" si="4">AD15</f>
        <v>Sauda Golfklubb*</v>
      </c>
      <c r="B15" s="38">
        <f t="shared" si="0"/>
        <v>24</v>
      </c>
      <c r="C15" s="40">
        <f t="shared" si="1"/>
        <v>4.5801526717557248</v>
      </c>
      <c r="D15" s="41">
        <f>B15*$D$10</f>
        <v>8862.5954198473282</v>
      </c>
      <c r="E15" s="15"/>
      <c r="F15" s="41">
        <f t="shared" ref="F15:F22" si="5">SUM($F$9/7)</f>
        <v>3071.4285714285716</v>
      </c>
      <c r="G15" s="41"/>
      <c r="H15" s="41"/>
      <c r="I15" s="41">
        <f t="shared" si="2"/>
        <v>142</v>
      </c>
      <c r="J15" s="41"/>
      <c r="K15" s="41">
        <f t="shared" ref="K15:K22" si="6">SUM(D15:G15)</f>
        <v>11934.023991275899</v>
      </c>
      <c r="L15" s="41"/>
      <c r="M15" s="84">
        <v>0</v>
      </c>
      <c r="N15" s="101">
        <v>12000</v>
      </c>
      <c r="O15" s="87" t="e">
        <f>#REF!-N15</f>
        <v>#REF!</v>
      </c>
      <c r="P15" s="24">
        <v>74642</v>
      </c>
      <c r="Q15" s="25">
        <v>80280</v>
      </c>
      <c r="R15" s="24">
        <v>75100</v>
      </c>
      <c r="S15" s="29">
        <v>11843.65</v>
      </c>
      <c r="T15" s="33">
        <v>0</v>
      </c>
      <c r="U15" s="101">
        <v>3500</v>
      </c>
      <c r="V15" s="6"/>
      <c r="W15" s="6"/>
      <c r="X15" s="6"/>
      <c r="Y15" s="6"/>
      <c r="AA15" s="77">
        <f t="shared" si="3"/>
        <v>166</v>
      </c>
      <c r="AB15" s="258"/>
      <c r="AC15" s="80" t="s">
        <v>54</v>
      </c>
      <c r="AD15" s="80" t="s">
        <v>55</v>
      </c>
      <c r="AE15" s="256" t="s">
        <v>23</v>
      </c>
      <c r="AF15" s="251"/>
      <c r="AG15" s="122">
        <v>2</v>
      </c>
      <c r="AH15" s="122">
        <v>1</v>
      </c>
      <c r="AI15" s="122">
        <v>0</v>
      </c>
      <c r="AJ15" s="122">
        <v>3</v>
      </c>
      <c r="AK15" s="122">
        <v>25</v>
      </c>
      <c r="AL15" s="122">
        <v>31</v>
      </c>
      <c r="AM15" s="122">
        <v>0</v>
      </c>
      <c r="AN15" s="122">
        <v>3</v>
      </c>
      <c r="AO15" s="123">
        <v>18</v>
      </c>
      <c r="AP15" s="122">
        <v>6</v>
      </c>
      <c r="AQ15" s="122">
        <v>108</v>
      </c>
      <c r="AR15" s="122">
        <v>135</v>
      </c>
      <c r="AS15" s="121">
        <v>166</v>
      </c>
    </row>
    <row r="16" spans="1:45" ht="25.5" x14ac:dyDescent="0.25">
      <c r="A16" s="31" t="str">
        <f t="shared" si="4"/>
        <v>Sauda Idrettslag</v>
      </c>
      <c r="B16" s="38">
        <f t="shared" si="0"/>
        <v>351</v>
      </c>
      <c r="C16" s="40">
        <f t="shared" si="1"/>
        <v>66.984732824427482</v>
      </c>
      <c r="D16" s="41">
        <f t="shared" ref="D16:D22" si="7">B16*$D$10</f>
        <v>129615.45801526717</v>
      </c>
      <c r="E16" s="15"/>
      <c r="F16" s="41">
        <f t="shared" si="5"/>
        <v>3071.4285714285716</v>
      </c>
      <c r="G16" s="41"/>
      <c r="H16" s="41"/>
      <c r="I16" s="41">
        <f t="shared" si="2"/>
        <v>273</v>
      </c>
      <c r="J16" s="41"/>
      <c r="K16" s="41">
        <f t="shared" si="6"/>
        <v>132686.88658669573</v>
      </c>
      <c r="L16" s="41"/>
      <c r="M16" s="84"/>
      <c r="N16" s="101">
        <v>132700</v>
      </c>
      <c r="O16" s="87"/>
      <c r="P16" s="24"/>
      <c r="Q16" s="25"/>
      <c r="R16" s="24"/>
      <c r="S16" s="29"/>
      <c r="T16" s="33"/>
      <c r="U16" s="101">
        <v>208900</v>
      </c>
      <c r="V16" s="6"/>
      <c r="W16" s="6"/>
      <c r="X16" s="6"/>
      <c r="Y16" s="6"/>
      <c r="AA16" s="77">
        <f t="shared" si="3"/>
        <v>624</v>
      </c>
      <c r="AB16" s="258"/>
      <c r="AC16" s="80" t="s">
        <v>56</v>
      </c>
      <c r="AD16" s="80" t="s">
        <v>10</v>
      </c>
      <c r="AE16" s="256" t="s">
        <v>23</v>
      </c>
      <c r="AF16" s="251"/>
      <c r="AG16" s="122">
        <v>2</v>
      </c>
      <c r="AH16" s="122">
        <v>82</v>
      </c>
      <c r="AI16" s="122">
        <v>82</v>
      </c>
      <c r="AJ16" s="122">
        <v>15</v>
      </c>
      <c r="AK16" s="122">
        <v>99</v>
      </c>
      <c r="AL16" s="122">
        <v>280</v>
      </c>
      <c r="AM16" s="122">
        <v>1</v>
      </c>
      <c r="AN16" s="122">
        <v>103</v>
      </c>
      <c r="AO16" s="123">
        <v>81</v>
      </c>
      <c r="AP16" s="122">
        <v>13</v>
      </c>
      <c r="AQ16" s="122">
        <v>146</v>
      </c>
      <c r="AR16" s="122">
        <v>344</v>
      </c>
      <c r="AS16" s="121">
        <v>624</v>
      </c>
    </row>
    <row r="17" spans="1:45" ht="38.25" x14ac:dyDescent="0.25">
      <c r="A17" s="31" t="str">
        <f t="shared" si="4"/>
        <v>Sauda Motorsportklubb*</v>
      </c>
      <c r="B17" s="125">
        <f t="shared" si="0"/>
        <v>0</v>
      </c>
      <c r="C17" s="126">
        <f t="shared" si="1"/>
        <v>0</v>
      </c>
      <c r="D17" s="127">
        <f t="shared" si="7"/>
        <v>0</v>
      </c>
      <c r="E17" s="64"/>
      <c r="F17" s="127">
        <v>0</v>
      </c>
      <c r="G17" s="127"/>
      <c r="H17" s="127"/>
      <c r="I17" s="127">
        <f t="shared" si="2"/>
        <v>9</v>
      </c>
      <c r="J17" s="127"/>
      <c r="K17" s="127">
        <f t="shared" si="6"/>
        <v>0</v>
      </c>
      <c r="L17" s="127"/>
      <c r="M17" s="128"/>
      <c r="N17" s="129">
        <v>0</v>
      </c>
      <c r="O17" s="130"/>
      <c r="P17" s="131"/>
      <c r="Q17" s="132"/>
      <c r="R17" s="131"/>
      <c r="S17" s="133"/>
      <c r="T17" s="134"/>
      <c r="U17" s="129">
        <v>4000</v>
      </c>
      <c r="V17" s="6"/>
      <c r="W17" s="6"/>
      <c r="X17" s="6"/>
      <c r="Y17" s="6"/>
      <c r="AA17" s="77">
        <f t="shared" si="3"/>
        <v>9</v>
      </c>
      <c r="AB17" s="258"/>
      <c r="AC17" s="80" t="s">
        <v>57</v>
      </c>
      <c r="AD17" s="80" t="s">
        <v>58</v>
      </c>
      <c r="AE17" s="256" t="s">
        <v>23</v>
      </c>
      <c r="AF17" s="251"/>
      <c r="AG17" s="122">
        <v>0</v>
      </c>
      <c r="AH17" s="122">
        <v>0</v>
      </c>
      <c r="AI17" s="122">
        <v>0</v>
      </c>
      <c r="AJ17" s="122">
        <v>0</v>
      </c>
      <c r="AK17" s="122">
        <v>0</v>
      </c>
      <c r="AL17" s="122">
        <v>0</v>
      </c>
      <c r="AM17" s="122">
        <v>0</v>
      </c>
      <c r="AN17" s="122">
        <v>0</v>
      </c>
      <c r="AO17" s="123">
        <v>0</v>
      </c>
      <c r="AP17" s="122">
        <v>3</v>
      </c>
      <c r="AQ17" s="122">
        <v>6</v>
      </c>
      <c r="AR17" s="122">
        <v>9</v>
      </c>
      <c r="AS17" s="121">
        <v>9</v>
      </c>
    </row>
    <row r="18" spans="1:45" ht="38.25" x14ac:dyDescent="0.25">
      <c r="A18" s="31" t="str">
        <f t="shared" si="4"/>
        <v>Sauda Orienteringsklubb*</v>
      </c>
      <c r="B18" s="38">
        <f t="shared" si="0"/>
        <v>11</v>
      </c>
      <c r="C18" s="40">
        <f t="shared" si="1"/>
        <v>2.0992366412213741</v>
      </c>
      <c r="D18" s="41">
        <f t="shared" si="7"/>
        <v>4062.0229007633584</v>
      </c>
      <c r="E18" s="15"/>
      <c r="F18" s="41">
        <f t="shared" si="5"/>
        <v>3071.4285714285716</v>
      </c>
      <c r="G18" s="41"/>
      <c r="H18" s="41"/>
      <c r="I18" s="41">
        <f t="shared" si="2"/>
        <v>31</v>
      </c>
      <c r="J18" s="41"/>
      <c r="K18" s="41">
        <f t="shared" si="6"/>
        <v>7133.4514721919295</v>
      </c>
      <c r="L18" s="41"/>
      <c r="M18" s="84">
        <v>0</v>
      </c>
      <c r="N18" s="101">
        <v>7100</v>
      </c>
      <c r="O18" s="87">
        <v>-36076.67</v>
      </c>
      <c r="P18" s="24">
        <v>55838</v>
      </c>
      <c r="Q18" s="25">
        <v>52726</v>
      </c>
      <c r="R18" s="24">
        <v>53700</v>
      </c>
      <c r="S18" s="29">
        <v>-21397</v>
      </c>
      <c r="T18" s="33">
        <v>0</v>
      </c>
      <c r="U18" s="101">
        <v>8600</v>
      </c>
      <c r="V18" s="6"/>
      <c r="W18" s="6"/>
      <c r="X18" s="6"/>
      <c r="Y18" s="6"/>
      <c r="AA18" s="77">
        <f t="shared" si="3"/>
        <v>42</v>
      </c>
      <c r="AB18" s="258"/>
      <c r="AC18" s="80" t="s">
        <v>59</v>
      </c>
      <c r="AD18" s="80" t="s">
        <v>60</v>
      </c>
      <c r="AE18" s="256" t="s">
        <v>23</v>
      </c>
      <c r="AF18" s="251"/>
      <c r="AG18" s="122">
        <v>2</v>
      </c>
      <c r="AH18" s="122">
        <v>1</v>
      </c>
      <c r="AI18" s="122">
        <v>3</v>
      </c>
      <c r="AJ18" s="122">
        <v>0</v>
      </c>
      <c r="AK18" s="122">
        <v>9</v>
      </c>
      <c r="AL18" s="122">
        <v>15</v>
      </c>
      <c r="AM18" s="122">
        <v>2</v>
      </c>
      <c r="AN18" s="122">
        <v>1</v>
      </c>
      <c r="AO18" s="123">
        <v>2</v>
      </c>
      <c r="AP18" s="122">
        <v>1</v>
      </c>
      <c r="AQ18" s="122">
        <v>21</v>
      </c>
      <c r="AR18" s="122">
        <v>27</v>
      </c>
      <c r="AS18" s="121">
        <v>42</v>
      </c>
    </row>
    <row r="19" spans="1:45" ht="38.25" x14ac:dyDescent="0.25">
      <c r="A19" s="31" t="str">
        <f t="shared" si="4"/>
        <v>Sauda Pistolklubb*</v>
      </c>
      <c r="B19" s="125">
        <f t="shared" si="0"/>
        <v>0</v>
      </c>
      <c r="C19" s="126">
        <f t="shared" si="1"/>
        <v>0</v>
      </c>
      <c r="D19" s="127">
        <f t="shared" si="7"/>
        <v>0</v>
      </c>
      <c r="E19" s="64"/>
      <c r="F19" s="127">
        <v>0</v>
      </c>
      <c r="G19" s="127"/>
      <c r="H19" s="127"/>
      <c r="I19" s="127">
        <f t="shared" si="2"/>
        <v>19</v>
      </c>
      <c r="J19" s="127"/>
      <c r="K19" s="127">
        <f t="shared" si="6"/>
        <v>0</v>
      </c>
      <c r="L19" s="127"/>
      <c r="M19" s="128">
        <v>0</v>
      </c>
      <c r="N19" s="135">
        <v>0</v>
      </c>
      <c r="O19" s="130"/>
      <c r="P19" s="131"/>
      <c r="Q19" s="132"/>
      <c r="R19" s="131"/>
      <c r="S19" s="133"/>
      <c r="T19" s="136"/>
      <c r="U19" s="135">
        <v>3900</v>
      </c>
      <c r="V19" s="6"/>
      <c r="W19" s="6"/>
      <c r="X19" s="6"/>
      <c r="Y19" s="6"/>
      <c r="AA19" s="77">
        <f t="shared" si="3"/>
        <v>19</v>
      </c>
      <c r="AB19" s="258"/>
      <c r="AC19" s="80" t="s">
        <v>61</v>
      </c>
      <c r="AD19" s="80" t="s">
        <v>62</v>
      </c>
      <c r="AE19" s="256" t="s">
        <v>23</v>
      </c>
      <c r="AF19" s="251"/>
      <c r="AG19" s="122">
        <v>0</v>
      </c>
      <c r="AH19" s="122">
        <v>0</v>
      </c>
      <c r="AI19" s="122">
        <v>0</v>
      </c>
      <c r="AJ19" s="122">
        <v>0</v>
      </c>
      <c r="AK19" s="122">
        <v>0</v>
      </c>
      <c r="AL19" s="122">
        <v>0</v>
      </c>
      <c r="AM19" s="122">
        <v>0</v>
      </c>
      <c r="AN19" s="122">
        <v>0</v>
      </c>
      <c r="AO19" s="123">
        <v>0</v>
      </c>
      <c r="AP19" s="122">
        <v>0</v>
      </c>
      <c r="AQ19" s="122">
        <v>19</v>
      </c>
      <c r="AR19" s="122">
        <v>19</v>
      </c>
      <c r="AS19" s="121">
        <v>19</v>
      </c>
    </row>
    <row r="20" spans="1:45" ht="38.25" x14ac:dyDescent="0.25">
      <c r="A20" s="31" t="str">
        <f t="shared" si="4"/>
        <v>Sauda Sykkelklubb*</v>
      </c>
      <c r="B20" s="38">
        <f t="shared" si="0"/>
        <v>2</v>
      </c>
      <c r="C20" s="40">
        <f t="shared" si="1"/>
        <v>0.38167938931297712</v>
      </c>
      <c r="D20" s="41">
        <f t="shared" si="7"/>
        <v>738.54961832061065</v>
      </c>
      <c r="E20" s="15"/>
      <c r="F20" s="41">
        <f t="shared" si="5"/>
        <v>3071.4285714285716</v>
      </c>
      <c r="G20" s="41"/>
      <c r="H20" s="41"/>
      <c r="I20" s="41">
        <f t="shared" si="2"/>
        <v>13</v>
      </c>
      <c r="J20" s="41"/>
      <c r="K20" s="41">
        <f t="shared" si="6"/>
        <v>3809.9781897491821</v>
      </c>
      <c r="L20" s="41"/>
      <c r="M20" s="84"/>
      <c r="N20" s="101">
        <v>3800</v>
      </c>
      <c r="O20" s="87"/>
      <c r="P20" s="24"/>
      <c r="Q20" s="25"/>
      <c r="R20" s="24"/>
      <c r="S20" s="29"/>
      <c r="U20" s="101">
        <v>6900</v>
      </c>
      <c r="V20" s="6"/>
      <c r="W20" s="6"/>
      <c r="X20" s="6"/>
      <c r="Y20" s="6"/>
      <c r="AA20" s="77">
        <f t="shared" si="3"/>
        <v>15</v>
      </c>
      <c r="AB20" s="258"/>
      <c r="AC20" s="80" t="s">
        <v>65</v>
      </c>
      <c r="AD20" s="80" t="s">
        <v>66</v>
      </c>
      <c r="AE20" s="256" t="s">
        <v>23</v>
      </c>
      <c r="AF20" s="251"/>
      <c r="AG20" s="122">
        <v>0</v>
      </c>
      <c r="AH20" s="122">
        <v>0</v>
      </c>
      <c r="AI20" s="122">
        <v>0</v>
      </c>
      <c r="AJ20" s="122">
        <v>1</v>
      </c>
      <c r="AK20" s="122">
        <v>4</v>
      </c>
      <c r="AL20" s="122">
        <v>5</v>
      </c>
      <c r="AM20" s="122">
        <v>0</v>
      </c>
      <c r="AN20" s="122">
        <v>0</v>
      </c>
      <c r="AO20" s="123">
        <v>2</v>
      </c>
      <c r="AP20" s="122">
        <v>1</v>
      </c>
      <c r="AQ20" s="122">
        <v>7</v>
      </c>
      <c r="AR20" s="122">
        <v>10</v>
      </c>
      <c r="AS20" s="121">
        <v>15</v>
      </c>
    </row>
    <row r="21" spans="1:45" ht="38.25" x14ac:dyDescent="0.25">
      <c r="A21" s="31" t="str">
        <f t="shared" si="4"/>
        <v>Sauda Turnforening</v>
      </c>
      <c r="B21" s="38">
        <f t="shared" si="0"/>
        <v>95</v>
      </c>
      <c r="C21" s="40">
        <f t="shared" si="1"/>
        <v>18.129770992366414</v>
      </c>
      <c r="D21" s="41">
        <f t="shared" si="7"/>
        <v>35081.106870229007</v>
      </c>
      <c r="E21" s="15"/>
      <c r="F21" s="41">
        <f t="shared" si="5"/>
        <v>3071.4285714285716</v>
      </c>
      <c r="G21" s="41"/>
      <c r="H21" s="41"/>
      <c r="I21" s="41">
        <f t="shared" si="2"/>
        <v>179</v>
      </c>
      <c r="J21" s="41"/>
      <c r="K21" s="41">
        <f t="shared" si="6"/>
        <v>38152.535441657579</v>
      </c>
      <c r="L21" s="41"/>
      <c r="M21" s="84"/>
      <c r="N21" s="101">
        <v>38100</v>
      </c>
      <c r="O21" s="87"/>
      <c r="P21" s="24"/>
      <c r="Q21" s="25"/>
      <c r="R21" s="24"/>
      <c r="S21" s="29"/>
      <c r="U21" s="101">
        <v>47500</v>
      </c>
      <c r="V21" s="6"/>
      <c r="W21" s="6"/>
      <c r="X21" s="6"/>
      <c r="Y21" s="6"/>
      <c r="AA21" s="77">
        <f t="shared" si="3"/>
        <v>274</v>
      </c>
      <c r="AB21" s="259"/>
      <c r="AC21" s="80" t="s">
        <v>67</v>
      </c>
      <c r="AD21" s="80" t="s">
        <v>68</v>
      </c>
      <c r="AE21" s="256" t="s">
        <v>23</v>
      </c>
      <c r="AF21" s="251"/>
      <c r="AG21" s="122">
        <v>9</v>
      </c>
      <c r="AH21" s="122">
        <v>50</v>
      </c>
      <c r="AI21" s="122">
        <v>17</v>
      </c>
      <c r="AJ21" s="122">
        <v>6</v>
      </c>
      <c r="AK21" s="122">
        <v>62</v>
      </c>
      <c r="AL21" s="122">
        <v>144</v>
      </c>
      <c r="AM21" s="122">
        <v>8</v>
      </c>
      <c r="AN21" s="122">
        <v>8</v>
      </c>
      <c r="AO21" s="123">
        <v>3</v>
      </c>
      <c r="AP21" s="122">
        <v>13</v>
      </c>
      <c r="AQ21" s="122">
        <v>98</v>
      </c>
      <c r="AR21" s="122">
        <v>130</v>
      </c>
      <c r="AS21" s="121">
        <v>274</v>
      </c>
    </row>
    <row r="22" spans="1:45" ht="15.75" x14ac:dyDescent="0.25">
      <c r="A22" s="64" t="s">
        <v>12</v>
      </c>
      <c r="B22" s="90">
        <v>13</v>
      </c>
      <c r="C22" s="40">
        <f t="shared" si="1"/>
        <v>2.4809160305343512</v>
      </c>
      <c r="D22" s="91">
        <f t="shared" si="7"/>
        <v>4800.5725190839694</v>
      </c>
      <c r="E22" s="90"/>
      <c r="F22" s="41">
        <f t="shared" si="5"/>
        <v>3071.4285714285716</v>
      </c>
      <c r="G22" s="91"/>
      <c r="H22" s="91"/>
      <c r="I22" s="91">
        <v>176</v>
      </c>
      <c r="J22" s="91"/>
      <c r="K22" s="41">
        <f t="shared" si="6"/>
        <v>7872.0010905125409</v>
      </c>
      <c r="L22" s="91"/>
      <c r="M22" s="92"/>
      <c r="N22" s="103">
        <v>7900</v>
      </c>
      <c r="O22" s="93" t="e">
        <f>#REF!-#REF!</f>
        <v>#REF!</v>
      </c>
      <c r="P22" s="94">
        <v>7168</v>
      </c>
      <c r="Q22" s="95">
        <v>8593</v>
      </c>
      <c r="R22" s="94">
        <v>6600</v>
      </c>
      <c r="S22" s="96">
        <v>-5438</v>
      </c>
      <c r="T22" s="97"/>
      <c r="U22" s="103">
        <v>9000</v>
      </c>
      <c r="V22" s="108"/>
      <c r="W22" s="108"/>
      <c r="X22" s="108"/>
      <c r="Y22" s="108"/>
      <c r="Z22" s="65"/>
      <c r="AB22" s="252" t="s">
        <v>36</v>
      </c>
      <c r="AC22" s="254"/>
      <c r="AD22" s="251"/>
      <c r="AE22" s="255" t="s">
        <v>50</v>
      </c>
      <c r="AF22" s="251"/>
      <c r="AG22" s="121">
        <v>21</v>
      </c>
      <c r="AH22" s="121">
        <v>140</v>
      </c>
      <c r="AI22" s="121">
        <v>102</v>
      </c>
      <c r="AJ22" s="121">
        <v>26</v>
      </c>
      <c r="AK22" s="121">
        <v>216</v>
      </c>
      <c r="AL22" s="121">
        <v>505</v>
      </c>
      <c r="AM22" s="121">
        <v>18</v>
      </c>
      <c r="AN22" s="121">
        <v>124</v>
      </c>
      <c r="AO22" s="124">
        <v>106</v>
      </c>
      <c r="AP22" s="121">
        <v>38</v>
      </c>
      <c r="AQ22" s="121">
        <v>427</v>
      </c>
      <c r="AR22" s="121">
        <v>713</v>
      </c>
      <c r="AS22" s="121">
        <v>1218</v>
      </c>
    </row>
    <row r="23" spans="1:45" ht="16.5" thickBot="1" x14ac:dyDescent="0.3">
      <c r="A23" s="36" t="s">
        <v>1</v>
      </c>
      <c r="B23" s="115">
        <f>SUM(B14:B22)</f>
        <v>524</v>
      </c>
      <c r="C23" s="40">
        <f>SUM(C14:C22)</f>
        <v>100.00000000000001</v>
      </c>
      <c r="D23" s="42">
        <f>SUM(D14:D22)</f>
        <v>193499.99999999997</v>
      </c>
      <c r="E23" s="42">
        <f>SUM(E14:E22)</f>
        <v>0</v>
      </c>
      <c r="F23" s="42">
        <f>SUM(F12:F22)</f>
        <v>21500.000000000004</v>
      </c>
      <c r="G23" s="47">
        <f>SUM(G15:G22)</f>
        <v>0</v>
      </c>
      <c r="H23" s="47">
        <f>SUM(H15:H22)</f>
        <v>0</v>
      </c>
      <c r="I23" s="47">
        <f>SUM(I14:I22)</f>
        <v>883</v>
      </c>
      <c r="J23" s="47">
        <f>SUM(J15:J22)</f>
        <v>0</v>
      </c>
      <c r="K23" s="47">
        <f>SUM(K13:K22)</f>
        <v>300000</v>
      </c>
      <c r="L23" s="47">
        <f>SUM(L15:L22)</f>
        <v>0</v>
      </c>
      <c r="M23" s="85">
        <f>SUM(M15:M22)</f>
        <v>0</v>
      </c>
      <c r="N23" s="104">
        <f>SUM(N13:N22)</f>
        <v>300000</v>
      </c>
      <c r="O23" s="88"/>
      <c r="P23" s="33"/>
      <c r="Q23" s="34"/>
      <c r="R23" s="33"/>
      <c r="S23" s="35">
        <v>7012</v>
      </c>
      <c r="T23" s="8"/>
      <c r="U23" s="8"/>
      <c r="V23" s="8"/>
      <c r="W23" s="8"/>
      <c r="X23" s="8"/>
      <c r="Y23" s="8"/>
    </row>
    <row r="24" spans="1:45" ht="15.75" x14ac:dyDescent="0.25">
      <c r="A24" s="3" t="s">
        <v>20</v>
      </c>
      <c r="B24" s="41">
        <f>I23+B23</f>
        <v>1407</v>
      </c>
      <c r="C24" s="15"/>
      <c r="D24" s="3"/>
      <c r="E24" s="3"/>
      <c r="F24" s="3"/>
      <c r="G24" s="3"/>
      <c r="H24" s="3"/>
      <c r="I24" s="3"/>
      <c r="J24" s="3"/>
      <c r="K24" s="3"/>
      <c r="L24" s="3"/>
      <c r="M24" s="3"/>
      <c r="N24" s="99"/>
      <c r="O24" s="30"/>
      <c r="P24" s="27">
        <f>SUM(P15:P22)</f>
        <v>137648</v>
      </c>
      <c r="Q24" s="26">
        <f>SUM(Q13:Q22)</f>
        <v>141599</v>
      </c>
      <c r="R24" s="26">
        <f>SUM(R13:R22)</f>
        <v>135400</v>
      </c>
      <c r="S24" s="32">
        <v>11000</v>
      </c>
      <c r="T24">
        <f>SUM(T13:T22)</f>
        <v>0</v>
      </c>
    </row>
    <row r="25" spans="1:45" ht="15.75" x14ac:dyDescent="0.25">
      <c r="A25" s="3" t="s">
        <v>23</v>
      </c>
      <c r="C25" s="3"/>
      <c r="D25" s="17" t="s">
        <v>23</v>
      </c>
      <c r="E25" s="17"/>
      <c r="F25" s="17" t="s">
        <v>23</v>
      </c>
      <c r="G25" s="17"/>
      <c r="H25" s="3"/>
      <c r="I25" s="3"/>
      <c r="J25" s="3"/>
      <c r="K25" s="8"/>
      <c r="L25" s="3"/>
      <c r="M25" s="3"/>
      <c r="N25" s="99"/>
      <c r="O25" s="3"/>
    </row>
    <row r="26" spans="1:45" ht="15" x14ac:dyDescent="0.2">
      <c r="A26" s="3" t="s">
        <v>44</v>
      </c>
      <c r="B26" s="3"/>
      <c r="C26" s="3"/>
      <c r="D26" s="8"/>
      <c r="E26" s="8"/>
      <c r="F26" s="8"/>
      <c r="G26" s="3"/>
      <c r="H26" s="3"/>
      <c r="I26" s="3"/>
      <c r="J26" s="3"/>
      <c r="K26" s="3"/>
      <c r="L26" s="3"/>
      <c r="M26" s="3"/>
      <c r="N26" s="99"/>
      <c r="O26" s="3"/>
    </row>
    <row r="27" spans="1:45" ht="15" x14ac:dyDescent="0.2">
      <c r="A27" s="3" t="s">
        <v>45</v>
      </c>
      <c r="B27" s="3"/>
      <c r="C27" s="3"/>
      <c r="D27" s="3"/>
      <c r="E27" s="3"/>
      <c r="F27" s="8"/>
      <c r="G27" s="3"/>
      <c r="H27" s="3"/>
      <c r="I27" s="3"/>
      <c r="J27" s="3"/>
      <c r="K27" s="3"/>
      <c r="L27" s="3"/>
      <c r="M27" s="3"/>
      <c r="N27" s="99"/>
      <c r="O27" s="3"/>
    </row>
    <row r="28" spans="1:45" ht="15.75" x14ac:dyDescent="0.25">
      <c r="A28" s="105" t="s">
        <v>86</v>
      </c>
      <c r="B28" s="3"/>
      <c r="C28" s="3"/>
      <c r="D28" s="3"/>
      <c r="E28" s="3"/>
      <c r="F28" s="3"/>
      <c r="O28" s="3"/>
    </row>
    <row r="29" spans="1:45" ht="15" x14ac:dyDescent="0.2">
      <c r="A29" s="3"/>
      <c r="B29" s="3"/>
      <c r="C29" s="3"/>
      <c r="D29" s="3"/>
      <c r="E29" s="3"/>
      <c r="F29" s="3"/>
    </row>
    <row r="30" spans="1:45" ht="15" x14ac:dyDescent="0.2">
      <c r="B30" s="3"/>
      <c r="C30" s="3"/>
      <c r="D30" s="3"/>
      <c r="E30" s="3"/>
      <c r="F30" s="3"/>
    </row>
  </sheetData>
  <mergeCells count="17">
    <mergeCell ref="AS11:AS12"/>
    <mergeCell ref="AE12:AF12"/>
    <mergeCell ref="AE15:AF15"/>
    <mergeCell ref="AE16:AF16"/>
    <mergeCell ref="AE17:AF17"/>
    <mergeCell ref="AE11:AF11"/>
    <mergeCell ref="AG11:AL11"/>
    <mergeCell ref="AM11:AR11"/>
    <mergeCell ref="AE20:AF20"/>
    <mergeCell ref="AE21:AF21"/>
    <mergeCell ref="AB22:AD22"/>
    <mergeCell ref="AE22:AF22"/>
    <mergeCell ref="AE18:AF18"/>
    <mergeCell ref="AE19:AF19"/>
    <mergeCell ref="AB13:AB21"/>
    <mergeCell ref="AE13:AF13"/>
    <mergeCell ref="AE14:AF14"/>
  </mergeCells>
  <printOptions gridLines="1"/>
  <pageMargins left="0.7" right="0.7" top="0.75" bottom="0.75" header="0.3" footer="0.3"/>
  <pageSetup paperSize="9" scale="27" orientation="landscape" r:id="rId1"/>
  <headerFooter alignWithMargins="0">
    <oddHeader>&amp;CFordeling av idrettsmidler 2021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1E09-920B-41F0-8B8F-3B62597321C0}">
  <sheetPr>
    <pageSetUpPr fitToPage="1"/>
  </sheetPr>
  <dimension ref="A2:AX40"/>
  <sheetViews>
    <sheetView zoomScale="80" zoomScaleNormal="80" zoomScaleSheetLayoutView="90" zoomScalePageLayoutView="60" workbookViewId="0">
      <selection activeCell="A22" sqref="A22:IV22"/>
    </sheetView>
  </sheetViews>
  <sheetFormatPr baseColWidth="10" defaultColWidth="10.7109375" defaultRowHeight="12.75" x14ac:dyDescent="0.2"/>
  <cols>
    <col min="1" max="1" width="32.5703125" customWidth="1"/>
    <col min="2" max="2" width="14.85546875" bestFit="1" customWidth="1"/>
    <col min="3" max="3" width="8" bestFit="1" customWidth="1"/>
    <col min="4" max="4" width="21.28515625" customWidth="1"/>
    <col min="5" max="5" width="4.42578125" customWidth="1"/>
    <col min="6" max="6" width="15.140625" customWidth="1"/>
    <col min="7" max="7" width="13" customWidth="1"/>
    <col min="8" max="8" width="1.28515625" customWidth="1"/>
    <col min="9" max="9" width="14" customWidth="1"/>
    <col min="10" max="10" width="1.5703125" customWidth="1"/>
    <col min="11" max="11" width="20.5703125" customWidth="1"/>
    <col min="12" max="12" width="4.42578125" hidden="1" customWidth="1"/>
    <col min="13" max="13" width="8" hidden="1" customWidth="1"/>
    <col min="14" max="14" width="19.28515625" style="98" customWidth="1"/>
    <col min="15" max="15" width="13.7109375" hidden="1" customWidth="1"/>
    <col min="16" max="16" width="10.42578125" hidden="1" customWidth="1"/>
    <col min="17" max="17" width="14.5703125" style="12" hidden="1" customWidth="1"/>
    <col min="18" max="18" width="10.5703125" hidden="1" customWidth="1"/>
    <col min="19" max="19" width="17.28515625" hidden="1" customWidth="1"/>
    <col min="20" max="20" width="0" hidden="1" customWidth="1"/>
    <col min="21" max="21" width="15.5703125" customWidth="1"/>
  </cols>
  <sheetData>
    <row r="2" spans="1:45" ht="26.25" x14ac:dyDescent="0.4">
      <c r="A2" s="9" t="s">
        <v>46</v>
      </c>
    </row>
    <row r="3" spans="1:45" ht="23.25" x14ac:dyDescent="0.35">
      <c r="A3" s="10" t="s">
        <v>83</v>
      </c>
      <c r="I3" s="37"/>
      <c r="N3" s="106" t="s">
        <v>82</v>
      </c>
    </row>
    <row r="4" spans="1:45" ht="23.25" x14ac:dyDescent="0.35">
      <c r="A4" s="10" t="s">
        <v>78</v>
      </c>
      <c r="D4" s="51">
        <v>400000</v>
      </c>
      <c r="I4" s="37"/>
      <c r="N4" s="106"/>
    </row>
    <row r="5" spans="1:45" ht="23.25" x14ac:dyDescent="0.35">
      <c r="A5" s="10" t="s">
        <v>79</v>
      </c>
      <c r="D5" s="51">
        <v>9000</v>
      </c>
      <c r="I5" s="37"/>
      <c r="N5" s="106"/>
    </row>
    <row r="6" spans="1:45" ht="23.25" x14ac:dyDescent="0.35">
      <c r="A6" s="10"/>
      <c r="B6" t="s">
        <v>13</v>
      </c>
      <c r="D6" s="51">
        <f>D4-D5</f>
        <v>391000</v>
      </c>
    </row>
    <row r="7" spans="1:45" ht="23.25" x14ac:dyDescent="0.35">
      <c r="A7" s="10"/>
      <c r="B7" t="s">
        <v>14</v>
      </c>
      <c r="D7" s="51">
        <v>85000</v>
      </c>
    </row>
    <row r="8" spans="1:45" ht="23.25" x14ac:dyDescent="0.35">
      <c r="A8" s="10"/>
      <c r="B8" t="s">
        <v>11</v>
      </c>
      <c r="D8" s="17">
        <f>D6-D7</f>
        <v>306000</v>
      </c>
    </row>
    <row r="9" spans="1:45" x14ac:dyDescent="0.2">
      <c r="F9" t="s">
        <v>25</v>
      </c>
    </row>
    <row r="10" spans="1:45" ht="15.75" x14ac:dyDescent="0.25">
      <c r="A10" s="2"/>
      <c r="B10" s="3"/>
      <c r="C10" s="3"/>
      <c r="D10" s="18">
        <v>0.9</v>
      </c>
      <c r="E10" s="4"/>
      <c r="F10" s="50">
        <v>0.1</v>
      </c>
      <c r="H10" s="3"/>
      <c r="J10" s="3"/>
      <c r="K10" s="3" t="s">
        <v>23</v>
      </c>
      <c r="L10" s="3"/>
      <c r="M10" s="3"/>
      <c r="N10" s="99"/>
      <c r="O10" s="3"/>
    </row>
    <row r="11" spans="1:45" ht="15.75" x14ac:dyDescent="0.25">
      <c r="A11" s="5" t="s">
        <v>2</v>
      </c>
      <c r="B11" s="17">
        <f>D8</f>
        <v>306000</v>
      </c>
      <c r="C11" s="6"/>
      <c r="D11" s="48">
        <f>SUM(B11*D10)</f>
        <v>275400</v>
      </c>
      <c r="E11" s="17"/>
      <c r="F11" s="52">
        <f>SUM(D8*F10)</f>
        <v>30600</v>
      </c>
      <c r="G11" s="53" t="s">
        <v>23</v>
      </c>
      <c r="H11" s="3"/>
      <c r="J11" s="3"/>
      <c r="K11" s="3"/>
      <c r="L11" s="3"/>
      <c r="M11" s="3"/>
      <c r="N11" s="99"/>
      <c r="O11" s="3"/>
    </row>
    <row r="12" spans="1:45" ht="15" x14ac:dyDescent="0.2">
      <c r="A12" s="5" t="s">
        <v>3</v>
      </c>
      <c r="B12" s="7"/>
      <c r="C12" s="3"/>
      <c r="D12" s="49">
        <f>D11/B24</f>
        <v>423.04147465437791</v>
      </c>
      <c r="E12" s="3"/>
      <c r="F12" s="3" t="s">
        <v>23</v>
      </c>
      <c r="G12" s="3" t="s">
        <v>23</v>
      </c>
      <c r="H12" s="3"/>
      <c r="I12" s="3"/>
      <c r="J12" s="3"/>
      <c r="K12" s="3"/>
      <c r="L12" s="3"/>
      <c r="M12" s="3"/>
      <c r="N12" s="99"/>
      <c r="O12" s="3"/>
    </row>
    <row r="13" spans="1:45" ht="16.5" thickBot="1" x14ac:dyDescent="0.3">
      <c r="A13" s="3"/>
      <c r="B13" s="3"/>
      <c r="C13" s="3"/>
      <c r="D13" s="1" t="s">
        <v>5</v>
      </c>
      <c r="E13" s="3"/>
      <c r="F13" s="19" t="s">
        <v>5</v>
      </c>
      <c r="G13" s="1" t="s">
        <v>5</v>
      </c>
      <c r="H13" s="1"/>
      <c r="I13" s="3"/>
      <c r="J13" s="1" t="s">
        <v>6</v>
      </c>
      <c r="K13" s="1" t="s">
        <v>7</v>
      </c>
      <c r="L13" s="3"/>
      <c r="M13" s="1" t="s">
        <v>5</v>
      </c>
      <c r="N13" s="1"/>
      <c r="O13" s="1"/>
      <c r="AB13" s="75"/>
      <c r="AC13" s="78"/>
      <c r="AD13" s="78"/>
      <c r="AE13" s="206"/>
      <c r="AF13" s="262"/>
      <c r="AG13" s="263"/>
      <c r="AH13" s="254"/>
      <c r="AI13" s="254"/>
      <c r="AJ13" s="254"/>
      <c r="AK13" s="254"/>
      <c r="AL13" s="251"/>
      <c r="AM13" s="263"/>
      <c r="AN13" s="254"/>
      <c r="AO13" s="254"/>
      <c r="AP13" s="254"/>
      <c r="AQ13" s="254"/>
      <c r="AR13" s="251"/>
      <c r="AS13" s="247"/>
    </row>
    <row r="14" spans="1:45" s="11" customFormat="1" ht="39" x14ac:dyDescent="0.25">
      <c r="A14" s="13" t="s">
        <v>0</v>
      </c>
      <c r="B14" s="13" t="s">
        <v>19</v>
      </c>
      <c r="C14" s="39" t="s">
        <v>22</v>
      </c>
      <c r="D14" s="20" t="s">
        <v>24</v>
      </c>
      <c r="E14" s="21"/>
      <c r="F14" s="22" t="s">
        <v>26</v>
      </c>
      <c r="G14" s="13" t="s">
        <v>4</v>
      </c>
      <c r="H14" s="13"/>
      <c r="I14" s="13" t="s">
        <v>17</v>
      </c>
      <c r="J14" s="13"/>
      <c r="K14" s="13" t="s">
        <v>8</v>
      </c>
      <c r="L14" s="13"/>
      <c r="M14" s="82" t="s">
        <v>9</v>
      </c>
      <c r="N14" s="89" t="s">
        <v>80</v>
      </c>
      <c r="O14" s="86" t="s">
        <v>15</v>
      </c>
      <c r="P14" s="16">
        <v>2003</v>
      </c>
      <c r="Q14" s="23">
        <v>2002</v>
      </c>
      <c r="R14" s="16">
        <v>2001</v>
      </c>
      <c r="S14" s="28" t="s">
        <v>21</v>
      </c>
      <c r="T14" s="14" t="s">
        <v>18</v>
      </c>
      <c r="U14" s="116">
        <v>2019</v>
      </c>
      <c r="V14" s="107"/>
      <c r="W14" s="107"/>
      <c r="X14" s="107"/>
      <c r="Y14" s="107"/>
      <c r="AB14" s="76"/>
      <c r="AC14" s="73"/>
      <c r="AD14" s="73"/>
      <c r="AE14" s="249"/>
      <c r="AF14" s="250"/>
      <c r="AG14" s="79"/>
      <c r="AH14" s="79"/>
      <c r="AI14" s="79"/>
      <c r="AJ14" s="79"/>
      <c r="AK14" s="79"/>
      <c r="AL14" s="79"/>
      <c r="AM14" s="79"/>
      <c r="AN14" s="79"/>
      <c r="AO14" s="114"/>
      <c r="AP14" s="79"/>
      <c r="AQ14" s="79"/>
      <c r="AR14" s="79"/>
      <c r="AS14" s="248"/>
    </row>
    <row r="15" spans="1:45" s="11" customFormat="1" ht="15.75" x14ac:dyDescent="0.2">
      <c r="A15" s="13" t="s">
        <v>16</v>
      </c>
      <c r="B15" s="13"/>
      <c r="C15" s="39" t="s">
        <v>23</v>
      </c>
      <c r="D15" s="20"/>
      <c r="E15" s="21"/>
      <c r="F15" s="43"/>
      <c r="G15" s="44"/>
      <c r="H15" s="44"/>
      <c r="I15" s="44"/>
      <c r="J15" s="44"/>
      <c r="K15" s="120">
        <f>D7</f>
        <v>85000</v>
      </c>
      <c r="L15" s="44"/>
      <c r="M15" s="83"/>
      <c r="N15" s="100">
        <v>85000</v>
      </c>
      <c r="O15" s="87" t="e">
        <f>#REF!-N15</f>
        <v>#REF!</v>
      </c>
      <c r="P15" s="16">
        <v>26000</v>
      </c>
      <c r="Q15" s="23"/>
      <c r="R15" s="16"/>
      <c r="S15" s="29">
        <v>30000</v>
      </c>
      <c r="U15" s="117"/>
      <c r="AA15" s="74"/>
      <c r="AB15" s="256"/>
      <c r="AC15" s="81"/>
      <c r="AD15" s="81"/>
      <c r="AE15" s="252"/>
      <c r="AF15" s="251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10"/>
    </row>
    <row r="16" spans="1:45" s="11" customFormat="1" ht="15.75" x14ac:dyDescent="0.25">
      <c r="A16" s="31" t="s">
        <v>53</v>
      </c>
      <c r="B16" s="38">
        <v>45</v>
      </c>
      <c r="C16" s="40">
        <f t="shared" ref="C16:C23" si="0">SUM(B16*100)/$B$24</f>
        <v>6.9124423963133639</v>
      </c>
      <c r="D16" s="41">
        <f>B16*$D$12</f>
        <v>19036.866359447005</v>
      </c>
      <c r="E16" s="15"/>
      <c r="F16" s="41">
        <f>SUM($F$11/8)</f>
        <v>3825</v>
      </c>
      <c r="G16" s="41"/>
      <c r="H16" s="41"/>
      <c r="I16" s="41">
        <v>64</v>
      </c>
      <c r="J16" s="41"/>
      <c r="K16" s="41">
        <f t="shared" ref="K16:K23" si="1">SUM(D16:G16)</f>
        <v>22861.866359447005</v>
      </c>
      <c r="L16" s="41"/>
      <c r="M16" s="84"/>
      <c r="N16" s="101">
        <v>22900</v>
      </c>
      <c r="O16" s="87"/>
      <c r="P16" s="16"/>
      <c r="Q16" s="23"/>
      <c r="R16" s="16"/>
      <c r="S16" s="29"/>
      <c r="U16" s="118">
        <v>15500</v>
      </c>
      <c r="V16" s="6"/>
      <c r="W16" s="6"/>
      <c r="X16" s="6"/>
      <c r="Y16" s="6"/>
      <c r="AA16" s="77"/>
      <c r="AB16" s="258"/>
      <c r="AC16" s="80"/>
      <c r="AD16" s="80"/>
      <c r="AE16" s="256"/>
      <c r="AF16" s="25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</row>
    <row r="17" spans="1:50" ht="15.75" x14ac:dyDescent="0.25">
      <c r="A17" s="31" t="s">
        <v>55</v>
      </c>
      <c r="B17" s="38">
        <v>0</v>
      </c>
      <c r="C17" s="40">
        <f t="shared" si="0"/>
        <v>0</v>
      </c>
      <c r="D17" s="41">
        <f t="shared" ref="D17:D23" si="2">B17*$D$12</f>
        <v>0</v>
      </c>
      <c r="E17" s="15"/>
      <c r="F17" s="41">
        <f t="shared" ref="F17:F23" si="3">SUM($F$11/8)</f>
        <v>3825</v>
      </c>
      <c r="G17" s="41"/>
      <c r="H17" s="41"/>
      <c r="I17" s="41">
        <v>137</v>
      </c>
      <c r="J17" s="41"/>
      <c r="K17" s="41">
        <f t="shared" si="1"/>
        <v>3825</v>
      </c>
      <c r="L17" s="41"/>
      <c r="M17" s="84">
        <v>0</v>
      </c>
      <c r="N17" s="101">
        <v>3800</v>
      </c>
      <c r="O17" s="87" t="e">
        <f>#REF!-N17</f>
        <v>#REF!</v>
      </c>
      <c r="P17" s="24">
        <v>74642</v>
      </c>
      <c r="Q17" s="25">
        <v>80280</v>
      </c>
      <c r="R17" s="24">
        <v>75100</v>
      </c>
      <c r="S17" s="29">
        <v>11843.65</v>
      </c>
      <c r="T17" s="33">
        <v>0</v>
      </c>
      <c r="U17" s="118">
        <v>7400</v>
      </c>
      <c r="V17" s="6"/>
      <c r="W17" s="6"/>
      <c r="X17" s="6"/>
      <c r="Y17" s="6"/>
      <c r="AA17" s="77"/>
      <c r="AB17" s="258"/>
      <c r="AC17" s="80"/>
      <c r="AD17" s="80"/>
      <c r="AE17" s="256"/>
      <c r="AF17" s="25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0"/>
    </row>
    <row r="18" spans="1:50" ht="15.75" x14ac:dyDescent="0.25">
      <c r="A18" s="31" t="s">
        <v>10</v>
      </c>
      <c r="B18" s="38">
        <v>481</v>
      </c>
      <c r="C18" s="40">
        <f t="shared" si="0"/>
        <v>73.886328725038396</v>
      </c>
      <c r="D18" s="41">
        <f t="shared" si="2"/>
        <v>203482.94930875578</v>
      </c>
      <c r="E18" s="15"/>
      <c r="F18" s="41">
        <f t="shared" si="3"/>
        <v>3825</v>
      </c>
      <c r="G18" s="41"/>
      <c r="H18" s="41"/>
      <c r="I18" s="41">
        <v>420</v>
      </c>
      <c r="J18" s="41"/>
      <c r="K18" s="41">
        <f t="shared" si="1"/>
        <v>207307.94930875578</v>
      </c>
      <c r="L18" s="41"/>
      <c r="M18" s="84"/>
      <c r="N18" s="101">
        <v>207300</v>
      </c>
      <c r="O18" s="87"/>
      <c r="P18" s="24"/>
      <c r="Q18" s="25"/>
      <c r="R18" s="24"/>
      <c r="S18" s="29"/>
      <c r="T18" s="33"/>
      <c r="U18" s="118">
        <v>209600</v>
      </c>
      <c r="V18" s="6"/>
      <c r="W18" s="6"/>
      <c r="X18" s="6"/>
      <c r="Y18" s="6"/>
      <c r="AA18" s="77"/>
      <c r="AB18" s="258"/>
      <c r="AC18" s="80"/>
      <c r="AD18" s="80"/>
      <c r="AE18" s="256"/>
      <c r="AF18" s="25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</row>
    <row r="19" spans="1:50" ht="15.75" x14ac:dyDescent="0.25">
      <c r="A19" s="31" t="s">
        <v>58</v>
      </c>
      <c r="B19" s="38">
        <v>1</v>
      </c>
      <c r="C19" s="40">
        <f t="shared" si="0"/>
        <v>0.15360983102918588</v>
      </c>
      <c r="D19" s="41">
        <f t="shared" si="2"/>
        <v>423.04147465437791</v>
      </c>
      <c r="E19" s="15"/>
      <c r="F19" s="41">
        <f t="shared" si="3"/>
        <v>3825</v>
      </c>
      <c r="G19" s="41"/>
      <c r="H19" s="41"/>
      <c r="I19" s="41">
        <v>11</v>
      </c>
      <c r="J19" s="41"/>
      <c r="K19" s="41">
        <f t="shared" si="1"/>
        <v>4248.0414746543775</v>
      </c>
      <c r="L19" s="41"/>
      <c r="M19" s="84"/>
      <c r="N19" s="102">
        <v>4300</v>
      </c>
      <c r="O19" s="87"/>
      <c r="P19" s="24"/>
      <c r="Q19" s="25"/>
      <c r="R19" s="24"/>
      <c r="S19" s="29"/>
      <c r="T19" s="33"/>
      <c r="U19" s="119">
        <v>10600</v>
      </c>
      <c r="V19" s="6"/>
      <c r="W19" s="6"/>
      <c r="X19" s="6"/>
      <c r="Y19" s="6"/>
      <c r="AA19" s="77"/>
      <c r="AB19" s="258"/>
      <c r="AC19" s="80"/>
      <c r="AD19" s="80"/>
      <c r="AE19" s="256"/>
      <c r="AF19" s="25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0"/>
    </row>
    <row r="20" spans="1:50" ht="15.75" x14ac:dyDescent="0.25">
      <c r="A20" s="31" t="s">
        <v>60</v>
      </c>
      <c r="B20" s="38">
        <v>12</v>
      </c>
      <c r="C20" s="40">
        <f t="shared" si="0"/>
        <v>1.8433179723502304</v>
      </c>
      <c r="D20" s="41">
        <f t="shared" si="2"/>
        <v>5076.4976958525349</v>
      </c>
      <c r="E20" s="15"/>
      <c r="F20" s="41">
        <f t="shared" si="3"/>
        <v>3825</v>
      </c>
      <c r="G20" s="41"/>
      <c r="H20" s="41"/>
      <c r="I20" s="41">
        <v>31</v>
      </c>
      <c r="J20" s="41"/>
      <c r="K20" s="41">
        <f t="shared" si="1"/>
        <v>8901.4976958525349</v>
      </c>
      <c r="L20" s="41"/>
      <c r="M20" s="84">
        <v>0</v>
      </c>
      <c r="N20" s="101">
        <v>8900</v>
      </c>
      <c r="O20" s="87">
        <v>-36076.67</v>
      </c>
      <c r="P20" s="24">
        <v>55838</v>
      </c>
      <c r="Q20" s="25">
        <v>52726</v>
      </c>
      <c r="R20" s="24">
        <v>53700</v>
      </c>
      <c r="S20" s="29">
        <v>-21397</v>
      </c>
      <c r="T20" s="33">
        <v>0</v>
      </c>
      <c r="U20" s="118">
        <v>11500</v>
      </c>
      <c r="V20" s="6"/>
      <c r="W20" s="6"/>
      <c r="X20" s="6"/>
      <c r="Y20" s="6"/>
      <c r="AA20" s="77"/>
      <c r="AB20" s="258"/>
      <c r="AC20" s="80"/>
      <c r="AD20" s="80"/>
      <c r="AE20" s="256"/>
      <c r="AF20" s="25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0"/>
    </row>
    <row r="21" spans="1:50" ht="15.75" x14ac:dyDescent="0.25">
      <c r="A21" s="31" t="s">
        <v>62</v>
      </c>
      <c r="B21" s="38">
        <v>1</v>
      </c>
      <c r="C21" s="40">
        <f t="shared" si="0"/>
        <v>0.15360983102918588</v>
      </c>
      <c r="D21" s="41">
        <f t="shared" si="2"/>
        <v>423.04147465437791</v>
      </c>
      <c r="E21" s="15"/>
      <c r="F21" s="41">
        <f t="shared" si="3"/>
        <v>3825</v>
      </c>
      <c r="G21" s="41"/>
      <c r="H21" s="41"/>
      <c r="I21" s="41">
        <v>19</v>
      </c>
      <c r="J21" s="41"/>
      <c r="K21" s="41">
        <f t="shared" si="1"/>
        <v>4248.0414746543775</v>
      </c>
      <c r="L21" s="41"/>
      <c r="M21" s="84">
        <v>0</v>
      </c>
      <c r="N21" s="101">
        <v>4200</v>
      </c>
      <c r="O21" s="87"/>
      <c r="P21" s="24"/>
      <c r="Q21" s="25"/>
      <c r="R21" s="24"/>
      <c r="S21" s="29"/>
      <c r="U21" s="118">
        <v>4200</v>
      </c>
      <c r="V21" s="6"/>
      <c r="W21" s="6"/>
      <c r="X21" s="6"/>
      <c r="Y21" s="6"/>
      <c r="AA21" s="77"/>
      <c r="AB21" s="258"/>
      <c r="AC21" s="80"/>
      <c r="AD21" s="80"/>
      <c r="AE21" s="256"/>
      <c r="AF21" s="25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0"/>
    </row>
    <row r="22" spans="1:50" ht="15.75" x14ac:dyDescent="0.25">
      <c r="A22" s="31" t="s">
        <v>66</v>
      </c>
      <c r="B22" s="38">
        <v>8</v>
      </c>
      <c r="C22" s="40">
        <f t="shared" si="0"/>
        <v>1.228878648233487</v>
      </c>
      <c r="D22" s="41">
        <f t="shared" si="2"/>
        <v>3384.3317972350233</v>
      </c>
      <c r="E22" s="15"/>
      <c r="F22" s="41">
        <f t="shared" si="3"/>
        <v>3825</v>
      </c>
      <c r="G22" s="41"/>
      <c r="H22" s="41"/>
      <c r="I22" s="41">
        <v>125</v>
      </c>
      <c r="J22" s="41"/>
      <c r="K22" s="41">
        <f t="shared" si="1"/>
        <v>7209.3317972350233</v>
      </c>
      <c r="L22" s="41"/>
      <c r="M22" s="84"/>
      <c r="N22" s="101">
        <v>7200</v>
      </c>
      <c r="O22" s="87"/>
      <c r="P22" s="24"/>
      <c r="Q22" s="25"/>
      <c r="R22" s="24"/>
      <c r="S22" s="29"/>
      <c r="U22" s="118">
        <v>7800</v>
      </c>
      <c r="V22" s="6"/>
      <c r="W22" s="6"/>
      <c r="X22" s="6"/>
      <c r="Y22" s="6"/>
      <c r="AA22" s="77"/>
      <c r="AB22" s="258"/>
      <c r="AC22" s="80"/>
      <c r="AD22" s="80"/>
      <c r="AE22" s="256"/>
      <c r="AF22" s="25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/>
    </row>
    <row r="23" spans="1:50" ht="15.75" x14ac:dyDescent="0.25">
      <c r="A23" s="31" t="s">
        <v>68</v>
      </c>
      <c r="B23" s="38">
        <v>103</v>
      </c>
      <c r="C23" s="40">
        <f t="shared" si="0"/>
        <v>15.821812596006144</v>
      </c>
      <c r="D23" s="41">
        <f t="shared" si="2"/>
        <v>43573.271889400923</v>
      </c>
      <c r="E23" s="15"/>
      <c r="F23" s="41">
        <f t="shared" si="3"/>
        <v>3825</v>
      </c>
      <c r="G23" s="41"/>
      <c r="H23" s="41"/>
      <c r="I23" s="41">
        <v>185</v>
      </c>
      <c r="J23" s="41"/>
      <c r="K23" s="41">
        <f t="shared" si="1"/>
        <v>47398.271889400923</v>
      </c>
      <c r="L23" s="41"/>
      <c r="M23" s="84"/>
      <c r="N23" s="101">
        <v>47400</v>
      </c>
      <c r="O23" s="87"/>
      <c r="P23" s="24"/>
      <c r="Q23" s="25"/>
      <c r="R23" s="24"/>
      <c r="S23" s="29"/>
      <c r="U23" s="118">
        <v>36800</v>
      </c>
      <c r="V23" s="6"/>
      <c r="W23" s="6"/>
      <c r="X23" s="6"/>
      <c r="Y23" s="6"/>
      <c r="AA23" s="77"/>
      <c r="AB23" s="259"/>
      <c r="AC23" s="80"/>
      <c r="AD23" s="80"/>
      <c r="AE23" s="256"/>
      <c r="AF23" s="25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0"/>
    </row>
    <row r="24" spans="1:50" ht="16.5" thickBot="1" x14ac:dyDescent="0.3">
      <c r="A24" s="36" t="s">
        <v>1</v>
      </c>
      <c r="B24" s="15">
        <f>SUM(B16:B23)</f>
        <v>651</v>
      </c>
      <c r="C24" s="40">
        <f>SUM(C16:C23)</f>
        <v>100</v>
      </c>
      <c r="D24" s="42">
        <f>SUM(D16:D23)</f>
        <v>275400</v>
      </c>
      <c r="E24" s="42">
        <f>SUM(E16:E23)</f>
        <v>0</v>
      </c>
      <c r="F24" s="42">
        <f>SUM(F14:F23)</f>
        <v>30600</v>
      </c>
      <c r="G24" s="47">
        <f>SUM(G17:G23)</f>
        <v>0</v>
      </c>
      <c r="H24" s="47">
        <f>SUM(H17:H23)</f>
        <v>0</v>
      </c>
      <c r="I24" s="47">
        <f>SUM(I16:I23)</f>
        <v>992</v>
      </c>
      <c r="J24" s="47">
        <f>SUM(J17:J23)</f>
        <v>0</v>
      </c>
      <c r="K24" s="47">
        <f>SUM(K15:K23)</f>
        <v>391000.00000000006</v>
      </c>
      <c r="L24" s="47">
        <f>SUM(L17:L23)</f>
        <v>0</v>
      </c>
      <c r="M24" s="85">
        <f>SUM(M17:M23)</f>
        <v>0</v>
      </c>
      <c r="N24" s="104">
        <f>SUM(N15:N23)</f>
        <v>391000</v>
      </c>
      <c r="O24" s="88"/>
      <c r="P24" s="33"/>
      <c r="Q24" s="34"/>
      <c r="R24" s="33"/>
      <c r="S24" s="35">
        <v>7012</v>
      </c>
      <c r="T24" s="8"/>
      <c r="U24" s="8"/>
      <c r="V24" s="8"/>
      <c r="W24" s="108"/>
      <c r="X24" s="108"/>
      <c r="Y24" s="108"/>
      <c r="Z24" s="65"/>
      <c r="AB24" s="252"/>
      <c r="AC24" s="254"/>
      <c r="AD24" s="251"/>
      <c r="AE24" s="255"/>
      <c r="AF24" s="251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3"/>
    </row>
    <row r="25" spans="1:50" ht="15.75" x14ac:dyDescent="0.25">
      <c r="A25" s="3" t="s">
        <v>20</v>
      </c>
      <c r="B25" s="41">
        <f>I24+B24</f>
        <v>1643</v>
      </c>
      <c r="C25" s="15"/>
      <c r="D25" s="3"/>
      <c r="E25" s="3"/>
      <c r="F25" s="3"/>
      <c r="G25" s="3"/>
      <c r="H25" s="3"/>
      <c r="I25" s="3"/>
      <c r="J25" s="3"/>
      <c r="K25" s="3"/>
      <c r="L25" s="3"/>
      <c r="M25" s="3"/>
      <c r="N25" s="99"/>
      <c r="O25" s="30"/>
      <c r="P25" s="27">
        <f>SUM(P17:P23)</f>
        <v>130480</v>
      </c>
      <c r="Q25" s="26">
        <f>SUM(Q15:Q23)</f>
        <v>133006</v>
      </c>
      <c r="R25" s="26">
        <f>SUM(R15:R23)</f>
        <v>128800</v>
      </c>
      <c r="S25" s="32">
        <v>11000</v>
      </c>
      <c r="T25">
        <f>SUM(T15:T23)</f>
        <v>0</v>
      </c>
      <c r="U25" s="62"/>
      <c r="W25" s="8"/>
      <c r="X25" s="8"/>
      <c r="Y25" s="8"/>
    </row>
    <row r="26" spans="1:50" ht="15.75" x14ac:dyDescent="0.25">
      <c r="A26" s="3" t="s">
        <v>23</v>
      </c>
      <c r="C26" s="3"/>
      <c r="D26" s="17" t="s">
        <v>23</v>
      </c>
      <c r="E26" s="17"/>
      <c r="F26" s="17" t="s">
        <v>23</v>
      </c>
      <c r="G26" s="17"/>
      <c r="H26" s="3"/>
      <c r="I26" s="3"/>
      <c r="J26" s="3"/>
      <c r="K26" s="8"/>
      <c r="L26" s="3"/>
      <c r="M26" s="3"/>
      <c r="N26" s="99"/>
      <c r="O26" s="3"/>
    </row>
    <row r="27" spans="1:50" ht="15" x14ac:dyDescent="0.2">
      <c r="A27" s="3" t="s">
        <v>44</v>
      </c>
      <c r="B27" s="3"/>
      <c r="C27" s="3"/>
      <c r="D27" s="8"/>
      <c r="E27" s="8"/>
      <c r="F27" s="3" t="s">
        <v>45</v>
      </c>
      <c r="G27" s="3"/>
      <c r="H27" s="3"/>
      <c r="I27" s="3"/>
      <c r="J27" s="3"/>
      <c r="K27" s="3"/>
      <c r="L27" s="3"/>
      <c r="M27" s="3"/>
      <c r="N27" s="99"/>
      <c r="O27" s="3"/>
    </row>
    <row r="28" spans="1:50" ht="15" x14ac:dyDescent="0.2">
      <c r="A28" s="3" t="s">
        <v>77</v>
      </c>
      <c r="B28" s="3"/>
      <c r="C28" s="3"/>
      <c r="D28" s="3"/>
      <c r="E28" s="3"/>
      <c r="F28" s="8"/>
      <c r="G28" s="3"/>
      <c r="H28" s="3"/>
      <c r="I28" s="3"/>
      <c r="J28" s="3"/>
      <c r="K28" s="3"/>
      <c r="L28" s="3"/>
      <c r="M28" s="3"/>
      <c r="N28" s="99"/>
      <c r="O28" s="3"/>
    </row>
    <row r="29" spans="1:50" ht="33" customHeight="1" x14ac:dyDescent="0.2">
      <c r="A29" s="269" t="s">
        <v>81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</row>
    <row r="30" spans="1:50" ht="15" x14ac:dyDescent="0.2">
      <c r="A30" s="3"/>
      <c r="B30" s="3"/>
      <c r="C30" s="3"/>
      <c r="D30" s="3"/>
      <c r="E30" s="3"/>
      <c r="F30" s="3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10"/>
    </row>
    <row r="31" spans="1:50" ht="15" x14ac:dyDescent="0.2">
      <c r="B31" s="3"/>
      <c r="C31" s="3"/>
      <c r="D31" s="3"/>
      <c r="E31" s="3"/>
      <c r="F31" s="3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0"/>
    </row>
    <row r="32" spans="1:50" x14ac:dyDescent="0.2"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0"/>
    </row>
    <row r="33" spans="38:50" x14ac:dyDescent="0.2"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0"/>
    </row>
    <row r="34" spans="38:50" x14ac:dyDescent="0.2"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0"/>
    </row>
    <row r="35" spans="38:50" x14ac:dyDescent="0.2"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0"/>
    </row>
    <row r="36" spans="38:50" x14ac:dyDescent="0.2"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0"/>
    </row>
    <row r="37" spans="38:50" x14ac:dyDescent="0.2"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0"/>
    </row>
    <row r="38" spans="38:50" x14ac:dyDescent="0.2"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0"/>
    </row>
    <row r="39" spans="38:50" x14ac:dyDescent="0.2"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0"/>
    </row>
    <row r="40" spans="38:50" x14ac:dyDescent="0.2"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3"/>
    </row>
  </sheetData>
  <mergeCells count="18">
    <mergeCell ref="A29:V29"/>
    <mergeCell ref="AE19:AF19"/>
    <mergeCell ref="AE20:AF20"/>
    <mergeCell ref="AE21:AF21"/>
    <mergeCell ref="AE22:AF22"/>
    <mergeCell ref="AE23:AF23"/>
    <mergeCell ref="AB24:AD24"/>
    <mergeCell ref="AE24:AF24"/>
    <mergeCell ref="AB15:AB23"/>
    <mergeCell ref="AE15:AF15"/>
    <mergeCell ref="AE16:AF16"/>
    <mergeCell ref="AE17:AF17"/>
    <mergeCell ref="AE18:AF18"/>
    <mergeCell ref="AE13:AF13"/>
    <mergeCell ref="AG13:AL13"/>
    <mergeCell ref="AM13:AR13"/>
    <mergeCell ref="AS13:AS14"/>
    <mergeCell ref="AE14:AF14"/>
  </mergeCells>
  <printOptions gridLines="1"/>
  <pageMargins left="0.7" right="0.7" top="0.75" bottom="0.75" header="0.3" footer="0.3"/>
  <pageSetup paperSize="9" scale="62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CE7D-53DF-4C36-B1BF-485D1819CF3E}">
  <sheetPr>
    <pageSetUpPr fitToPage="1"/>
  </sheetPr>
  <dimension ref="A2:AS31"/>
  <sheetViews>
    <sheetView view="pageBreakPreview" zoomScale="60" zoomScaleNormal="90" workbookViewId="0">
      <selection activeCell="N22" sqref="N22"/>
    </sheetView>
  </sheetViews>
  <sheetFormatPr baseColWidth="10" defaultColWidth="10.7109375" defaultRowHeight="12.75" x14ac:dyDescent="0.2"/>
  <cols>
    <col min="1" max="1" width="32.5703125" customWidth="1"/>
    <col min="2" max="2" width="11.7109375" bestFit="1" customWidth="1"/>
    <col min="3" max="3" width="7.5703125" bestFit="1" customWidth="1"/>
    <col min="4" max="4" width="21.28515625" customWidth="1"/>
    <col min="5" max="5" width="4.42578125" customWidth="1"/>
    <col min="6" max="6" width="15.140625" customWidth="1"/>
    <col min="7" max="7" width="13" customWidth="1"/>
    <col min="8" max="8" width="1.28515625" customWidth="1"/>
    <col min="9" max="9" width="14" customWidth="1"/>
    <col min="10" max="10" width="1.5703125" customWidth="1"/>
    <col min="11" max="11" width="20.5703125" customWidth="1"/>
    <col min="12" max="12" width="4.42578125" hidden="1" customWidth="1"/>
    <col min="13" max="13" width="8" hidden="1" customWidth="1"/>
    <col min="14" max="14" width="19.28515625" style="98" customWidth="1"/>
    <col min="15" max="15" width="13.7109375" hidden="1" customWidth="1"/>
    <col min="16" max="16" width="10.42578125" hidden="1" customWidth="1"/>
    <col min="17" max="17" width="14.5703125" style="12" hidden="1" customWidth="1"/>
    <col min="18" max="18" width="10.5703125" hidden="1" customWidth="1"/>
    <col min="19" max="19" width="17.28515625" hidden="1" customWidth="1"/>
    <col min="20" max="20" width="0" hidden="1" customWidth="1"/>
    <col min="21" max="21" width="12.28515625" bestFit="1" customWidth="1"/>
  </cols>
  <sheetData>
    <row r="2" spans="1:45" ht="26.25" x14ac:dyDescent="0.4">
      <c r="A2" s="9" t="s">
        <v>46</v>
      </c>
    </row>
    <row r="3" spans="1:45" ht="23.25" x14ac:dyDescent="0.35">
      <c r="A3" s="10" t="s">
        <v>75</v>
      </c>
      <c r="I3" s="37"/>
      <c r="N3" s="106" t="s">
        <v>76</v>
      </c>
    </row>
    <row r="4" spans="1:45" ht="23.25" x14ac:dyDescent="0.35">
      <c r="A4" s="10"/>
      <c r="B4" t="s">
        <v>13</v>
      </c>
      <c r="D4" s="51">
        <v>400000</v>
      </c>
    </row>
    <row r="5" spans="1:45" ht="23.25" x14ac:dyDescent="0.35">
      <c r="A5" s="10"/>
      <c r="B5" t="s">
        <v>14</v>
      </c>
      <c r="D5" s="51">
        <v>85000</v>
      </c>
    </row>
    <row r="6" spans="1:45" ht="23.25" x14ac:dyDescent="0.35">
      <c r="A6" s="10"/>
      <c r="B6" t="s">
        <v>11</v>
      </c>
      <c r="D6" s="17">
        <f>D4-D5</f>
        <v>315000</v>
      </c>
    </row>
    <row r="7" spans="1:45" x14ac:dyDescent="0.2">
      <c r="F7" t="s">
        <v>25</v>
      </c>
    </row>
    <row r="8" spans="1:45" ht="15.75" x14ac:dyDescent="0.25">
      <c r="A8" s="2"/>
      <c r="B8" s="3"/>
      <c r="C8" s="3"/>
      <c r="D8" s="18">
        <v>0.9</v>
      </c>
      <c r="E8" s="4"/>
      <c r="F8" s="50">
        <v>0.1</v>
      </c>
      <c r="H8" s="3"/>
      <c r="J8" s="3"/>
      <c r="K8" s="3" t="s">
        <v>23</v>
      </c>
      <c r="L8" s="3"/>
      <c r="M8" s="3"/>
      <c r="N8" s="99"/>
      <c r="O8" s="3"/>
    </row>
    <row r="9" spans="1:45" ht="15.75" x14ac:dyDescent="0.25">
      <c r="A9" s="5" t="s">
        <v>2</v>
      </c>
      <c r="B9" s="17">
        <f>D6</f>
        <v>315000</v>
      </c>
      <c r="C9" s="6"/>
      <c r="D9" s="48">
        <f>SUM(B9*D8)</f>
        <v>283500</v>
      </c>
      <c r="E9" s="17"/>
      <c r="F9" s="52">
        <f>SUM(D6*F8)</f>
        <v>31500</v>
      </c>
      <c r="G9" s="53" t="s">
        <v>23</v>
      </c>
      <c r="H9" s="3"/>
      <c r="J9" s="3"/>
      <c r="K9" s="3"/>
      <c r="L9" s="3"/>
      <c r="M9" s="3"/>
      <c r="N9" s="99"/>
      <c r="O9" s="3"/>
    </row>
    <row r="10" spans="1:45" ht="15" x14ac:dyDescent="0.2">
      <c r="A10" s="5" t="s">
        <v>3</v>
      </c>
      <c r="B10" s="7"/>
      <c r="C10" s="3"/>
      <c r="D10" s="49">
        <f>D9/B24</f>
        <v>406.16045845272208</v>
      </c>
      <c r="E10" s="3"/>
      <c r="F10" s="3" t="s">
        <v>23</v>
      </c>
      <c r="G10" s="3" t="s">
        <v>23</v>
      </c>
      <c r="H10" s="3"/>
      <c r="I10" s="3"/>
      <c r="J10" s="3"/>
      <c r="K10" s="3"/>
      <c r="L10" s="3"/>
      <c r="M10" s="3"/>
      <c r="N10" s="99"/>
      <c r="O10" s="3"/>
    </row>
    <row r="11" spans="1:45" ht="16.5" thickBot="1" x14ac:dyDescent="0.3">
      <c r="A11" s="3"/>
      <c r="B11" s="3"/>
      <c r="C11" s="3"/>
      <c r="D11" s="1" t="s">
        <v>5</v>
      </c>
      <c r="E11" s="3"/>
      <c r="F11" s="19" t="s">
        <v>5</v>
      </c>
      <c r="G11" s="1" t="s">
        <v>5</v>
      </c>
      <c r="H11" s="1"/>
      <c r="I11" s="3"/>
      <c r="J11" s="1" t="s">
        <v>6</v>
      </c>
      <c r="K11" s="1" t="s">
        <v>7</v>
      </c>
      <c r="L11" s="3"/>
      <c r="M11" s="1" t="s">
        <v>5</v>
      </c>
      <c r="N11" s="1"/>
      <c r="O11" s="1"/>
      <c r="AB11" s="75"/>
      <c r="AC11" s="78"/>
      <c r="AD11" s="78"/>
      <c r="AE11" s="206" t="s">
        <v>50</v>
      </c>
      <c r="AF11" s="262"/>
      <c r="AG11" s="263" t="s">
        <v>48</v>
      </c>
      <c r="AH11" s="254"/>
      <c r="AI11" s="254"/>
      <c r="AJ11" s="254"/>
      <c r="AK11" s="254"/>
      <c r="AL11" s="251"/>
      <c r="AM11" s="263" t="s">
        <v>49</v>
      </c>
      <c r="AN11" s="254"/>
      <c r="AO11" s="254"/>
      <c r="AP11" s="254"/>
      <c r="AQ11" s="254"/>
      <c r="AR11" s="251"/>
      <c r="AS11" s="247" t="s">
        <v>1</v>
      </c>
    </row>
    <row r="12" spans="1:45" s="11" customFormat="1" ht="39" x14ac:dyDescent="0.25">
      <c r="A12" s="13" t="s">
        <v>0</v>
      </c>
      <c r="B12" s="13" t="s">
        <v>19</v>
      </c>
      <c r="C12" s="39" t="s">
        <v>22</v>
      </c>
      <c r="D12" s="20" t="s">
        <v>24</v>
      </c>
      <c r="E12" s="21"/>
      <c r="F12" s="22" t="s">
        <v>26</v>
      </c>
      <c r="G12" s="13" t="s">
        <v>4</v>
      </c>
      <c r="H12" s="13"/>
      <c r="I12" s="13" t="s">
        <v>17</v>
      </c>
      <c r="J12" s="13"/>
      <c r="K12" s="13" t="s">
        <v>8</v>
      </c>
      <c r="L12" s="13"/>
      <c r="M12" s="82" t="s">
        <v>9</v>
      </c>
      <c r="N12" s="89" t="s">
        <v>74</v>
      </c>
      <c r="O12" s="86" t="s">
        <v>15</v>
      </c>
      <c r="P12" s="16">
        <v>2003</v>
      </c>
      <c r="Q12" s="23">
        <v>2002</v>
      </c>
      <c r="R12" s="16">
        <v>2001</v>
      </c>
      <c r="S12" s="28" t="s">
        <v>21</v>
      </c>
      <c r="T12" s="14" t="s">
        <v>18</v>
      </c>
      <c r="U12" s="13">
        <v>2018</v>
      </c>
      <c r="V12" s="107"/>
      <c r="W12" s="107"/>
      <c r="X12" s="107"/>
      <c r="Y12" s="107"/>
      <c r="AA12" s="11" t="s">
        <v>69</v>
      </c>
      <c r="AB12" s="76"/>
      <c r="AC12" s="73"/>
      <c r="AD12" s="73"/>
      <c r="AE12" s="249" t="s">
        <v>50</v>
      </c>
      <c r="AF12" s="250"/>
      <c r="AG12" s="79" t="s">
        <v>37</v>
      </c>
      <c r="AH12" s="79" t="s">
        <v>42</v>
      </c>
      <c r="AI12" s="79" t="s">
        <v>38</v>
      </c>
      <c r="AJ12" s="79" t="s">
        <v>39</v>
      </c>
      <c r="AK12" s="79" t="s">
        <v>40</v>
      </c>
      <c r="AL12" s="79" t="s">
        <v>1</v>
      </c>
      <c r="AM12" s="79" t="s">
        <v>37</v>
      </c>
      <c r="AN12" s="79" t="s">
        <v>42</v>
      </c>
      <c r="AO12" s="79" t="s">
        <v>38</v>
      </c>
      <c r="AP12" s="79" t="s">
        <v>39</v>
      </c>
      <c r="AQ12" s="79" t="s">
        <v>40</v>
      </c>
      <c r="AR12" s="79" t="s">
        <v>1</v>
      </c>
      <c r="AS12" s="248"/>
    </row>
    <row r="13" spans="1:45" s="11" customFormat="1" ht="38.25" x14ac:dyDescent="0.2">
      <c r="A13" s="13" t="s">
        <v>16</v>
      </c>
      <c r="B13" s="13"/>
      <c r="C13" s="39" t="s">
        <v>23</v>
      </c>
      <c r="D13" s="20"/>
      <c r="E13" s="21"/>
      <c r="F13" s="43"/>
      <c r="G13" s="44"/>
      <c r="H13" s="44"/>
      <c r="I13" s="44"/>
      <c r="J13" s="44"/>
      <c r="K13" s="45">
        <f>D5</f>
        <v>85000</v>
      </c>
      <c r="L13" s="44"/>
      <c r="M13" s="83"/>
      <c r="N13" s="100">
        <v>85000</v>
      </c>
      <c r="O13" s="87" t="e">
        <f>#REF!-N13</f>
        <v>#REF!</v>
      </c>
      <c r="P13" s="16">
        <v>26000</v>
      </c>
      <c r="Q13" s="23"/>
      <c r="R13" s="16"/>
      <c r="S13" s="29">
        <v>30000</v>
      </c>
      <c r="AA13" s="74">
        <f>SUM(AA14:AA22)</f>
        <v>1702</v>
      </c>
      <c r="AB13" s="256" t="s">
        <v>50</v>
      </c>
      <c r="AC13" s="81" t="s">
        <v>51</v>
      </c>
      <c r="AD13" s="81" t="s">
        <v>36</v>
      </c>
      <c r="AE13" s="252" t="s">
        <v>50</v>
      </c>
      <c r="AF13" s="251"/>
      <c r="AG13" s="109">
        <v>19</v>
      </c>
      <c r="AH13" s="109">
        <v>167</v>
      </c>
      <c r="AI13" s="109">
        <v>132</v>
      </c>
      <c r="AJ13" s="109">
        <v>46</v>
      </c>
      <c r="AK13" s="109">
        <v>321</v>
      </c>
      <c r="AL13" s="109">
        <v>685</v>
      </c>
      <c r="AM13" s="109">
        <v>17</v>
      </c>
      <c r="AN13" s="109">
        <v>174</v>
      </c>
      <c r="AO13" s="109">
        <v>169</v>
      </c>
      <c r="AP13" s="109">
        <v>93</v>
      </c>
      <c r="AQ13" s="109">
        <v>564</v>
      </c>
      <c r="AR13" s="109">
        <v>1017</v>
      </c>
      <c r="AS13" s="110">
        <v>1702</v>
      </c>
    </row>
    <row r="14" spans="1:45" s="11" customFormat="1" ht="25.5" x14ac:dyDescent="0.25">
      <c r="A14" s="31" t="str">
        <f>AD14</f>
        <v xml:space="preserve">Idrettslaget Ny Von </v>
      </c>
      <c r="B14" s="38">
        <f t="shared" ref="B14:B22" si="0">SUM(AG14:AI14)+SUM(AM14:AO14)</f>
        <v>29</v>
      </c>
      <c r="C14" s="40">
        <f t="shared" ref="C14:C22" si="1">SUM(B14*100)/$B$24</f>
        <v>4.1547277936962752</v>
      </c>
      <c r="D14" s="41">
        <f>B14*$D$10</f>
        <v>11778.653295128941</v>
      </c>
      <c r="E14" s="15"/>
      <c r="F14" s="41">
        <f>SUM($F$9/9)</f>
        <v>3500</v>
      </c>
      <c r="G14" s="41"/>
      <c r="H14" s="41"/>
      <c r="I14" s="41">
        <f t="shared" ref="I14:I22" si="2">SUM(AJ14:AK14)+SUM(AP14:AQ14)</f>
        <v>58</v>
      </c>
      <c r="J14" s="41"/>
      <c r="K14" s="41">
        <f t="shared" ref="K14:K23" si="3">SUM(D14:G14)</f>
        <v>15278.653295128941</v>
      </c>
      <c r="L14" s="41"/>
      <c r="M14" s="84"/>
      <c r="N14" s="101">
        <v>15000</v>
      </c>
      <c r="O14" s="87"/>
      <c r="P14" s="16"/>
      <c r="Q14" s="23"/>
      <c r="R14" s="16"/>
      <c r="S14" s="29"/>
      <c r="U14" s="101">
        <v>12200</v>
      </c>
      <c r="V14" s="6"/>
      <c r="W14" s="6"/>
      <c r="X14" s="6"/>
      <c r="Y14" s="6"/>
      <c r="AA14" s="77">
        <f t="shared" ref="AA14:AA22" si="4">I14+B14</f>
        <v>87</v>
      </c>
      <c r="AB14" s="258"/>
      <c r="AC14" s="80" t="s">
        <v>52</v>
      </c>
      <c r="AD14" s="80" t="s">
        <v>53</v>
      </c>
      <c r="AE14" s="256" t="s">
        <v>23</v>
      </c>
      <c r="AF14" s="251"/>
      <c r="AG14" s="111">
        <v>10</v>
      </c>
      <c r="AH14" s="111">
        <v>1</v>
      </c>
      <c r="AI14" s="111">
        <v>2</v>
      </c>
      <c r="AJ14" s="111">
        <v>0</v>
      </c>
      <c r="AK14" s="111">
        <v>24</v>
      </c>
      <c r="AL14" s="111">
        <v>37</v>
      </c>
      <c r="AM14" s="111">
        <v>7</v>
      </c>
      <c r="AN14" s="111">
        <v>8</v>
      </c>
      <c r="AO14" s="111">
        <v>1</v>
      </c>
      <c r="AP14" s="111">
        <v>1</v>
      </c>
      <c r="AQ14" s="111">
        <v>33</v>
      </c>
      <c r="AR14" s="111">
        <v>50</v>
      </c>
      <c r="AS14" s="110">
        <v>87</v>
      </c>
    </row>
    <row r="15" spans="1:45" ht="25.5" x14ac:dyDescent="0.25">
      <c r="A15" s="31" t="str">
        <f t="shared" ref="A15:A22" si="5">AD15</f>
        <v>Sauda Golfklubb*</v>
      </c>
      <c r="B15" s="38">
        <f t="shared" si="0"/>
        <v>9</v>
      </c>
      <c r="C15" s="40">
        <f t="shared" si="1"/>
        <v>1.2893982808022924</v>
      </c>
      <c r="D15" s="41">
        <f t="shared" ref="D15:D23" si="6">B15*$D$10</f>
        <v>3655.4441260744989</v>
      </c>
      <c r="E15" s="15"/>
      <c r="F15" s="41">
        <f t="shared" ref="F15:F23" si="7">SUM($F$9/9)</f>
        <v>3500</v>
      </c>
      <c r="G15" s="41"/>
      <c r="H15" s="41"/>
      <c r="I15" s="41">
        <f t="shared" si="2"/>
        <v>95</v>
      </c>
      <c r="J15" s="41"/>
      <c r="K15" s="41">
        <f t="shared" si="3"/>
        <v>7155.4441260744989</v>
      </c>
      <c r="L15" s="41"/>
      <c r="M15" s="84">
        <v>0</v>
      </c>
      <c r="N15" s="101">
        <v>6800</v>
      </c>
      <c r="O15" s="87" t="e">
        <f>#REF!-N15</f>
        <v>#REF!</v>
      </c>
      <c r="P15" s="24">
        <v>74642</v>
      </c>
      <c r="Q15" s="25">
        <v>80280</v>
      </c>
      <c r="R15" s="24">
        <v>75100</v>
      </c>
      <c r="S15" s="29">
        <v>11843.65</v>
      </c>
      <c r="T15" s="33">
        <v>0</v>
      </c>
      <c r="U15" s="101">
        <v>4900</v>
      </c>
      <c r="V15" s="6"/>
      <c r="W15" s="6"/>
      <c r="X15" s="6"/>
      <c r="Y15" s="6"/>
      <c r="AA15" s="77">
        <f t="shared" si="4"/>
        <v>104</v>
      </c>
      <c r="AB15" s="258"/>
      <c r="AC15" s="80" t="s">
        <v>54</v>
      </c>
      <c r="AD15" s="80" t="s">
        <v>55</v>
      </c>
      <c r="AE15" s="256" t="s">
        <v>23</v>
      </c>
      <c r="AF15" s="251"/>
      <c r="AG15" s="111">
        <v>1</v>
      </c>
      <c r="AH15" s="111">
        <v>1</v>
      </c>
      <c r="AI15" s="111">
        <v>0</v>
      </c>
      <c r="AJ15" s="111">
        <v>0</v>
      </c>
      <c r="AK15" s="111">
        <v>21</v>
      </c>
      <c r="AL15" s="111">
        <v>23</v>
      </c>
      <c r="AM15" s="111">
        <v>2</v>
      </c>
      <c r="AN15" s="111">
        <v>1</v>
      </c>
      <c r="AO15" s="111">
        <v>4</v>
      </c>
      <c r="AP15" s="111">
        <v>3</v>
      </c>
      <c r="AQ15" s="111">
        <v>71</v>
      </c>
      <c r="AR15" s="111">
        <v>81</v>
      </c>
      <c r="AS15" s="110">
        <v>104</v>
      </c>
    </row>
    <row r="16" spans="1:45" ht="25.5" x14ac:dyDescent="0.25">
      <c r="A16" s="31" t="str">
        <f t="shared" si="5"/>
        <v>Sauda Idrettslag</v>
      </c>
      <c r="B16" s="38">
        <f t="shared" si="0"/>
        <v>511</v>
      </c>
      <c r="C16" s="40">
        <f t="shared" si="1"/>
        <v>73.209169054441261</v>
      </c>
      <c r="D16" s="41">
        <f t="shared" si="6"/>
        <v>207547.994269341</v>
      </c>
      <c r="E16" s="15"/>
      <c r="F16" s="41">
        <f t="shared" si="7"/>
        <v>3500</v>
      </c>
      <c r="G16" s="41"/>
      <c r="H16" s="41"/>
      <c r="I16" s="41">
        <f t="shared" si="2"/>
        <v>407</v>
      </c>
      <c r="J16" s="41"/>
      <c r="K16" s="41">
        <f t="shared" si="3"/>
        <v>211047.994269341</v>
      </c>
      <c r="L16" s="41"/>
      <c r="M16" s="84"/>
      <c r="N16" s="101">
        <v>210700</v>
      </c>
      <c r="O16" s="87"/>
      <c r="P16" s="24"/>
      <c r="Q16" s="25"/>
      <c r="R16" s="24"/>
      <c r="S16" s="29"/>
      <c r="T16" s="33"/>
      <c r="U16" s="101">
        <v>188800</v>
      </c>
      <c r="V16" s="6"/>
      <c r="W16" s="6"/>
      <c r="X16" s="6"/>
      <c r="Y16" s="6"/>
      <c r="AA16" s="77">
        <f t="shared" si="4"/>
        <v>918</v>
      </c>
      <c r="AB16" s="258"/>
      <c r="AC16" s="80" t="s">
        <v>56</v>
      </c>
      <c r="AD16" s="80" t="s">
        <v>10</v>
      </c>
      <c r="AE16" s="256" t="s">
        <v>23</v>
      </c>
      <c r="AF16" s="251"/>
      <c r="AG16" s="111">
        <v>2</v>
      </c>
      <c r="AH16" s="111">
        <v>120</v>
      </c>
      <c r="AI16" s="111">
        <v>115</v>
      </c>
      <c r="AJ16" s="111">
        <v>27</v>
      </c>
      <c r="AK16" s="111">
        <v>133</v>
      </c>
      <c r="AL16" s="111">
        <v>397</v>
      </c>
      <c r="AM16" s="111">
        <v>4</v>
      </c>
      <c r="AN16" s="111">
        <v>132</v>
      </c>
      <c r="AO16" s="111">
        <v>138</v>
      </c>
      <c r="AP16" s="111">
        <v>38</v>
      </c>
      <c r="AQ16" s="111">
        <v>209</v>
      </c>
      <c r="AR16" s="111">
        <v>521</v>
      </c>
      <c r="AS16" s="110">
        <v>918</v>
      </c>
    </row>
    <row r="17" spans="1:45" ht="38.25" x14ac:dyDescent="0.25">
      <c r="A17" s="31" t="str">
        <f t="shared" si="5"/>
        <v>Sauda Motorsportklubb*</v>
      </c>
      <c r="B17" s="38">
        <f t="shared" si="0"/>
        <v>17</v>
      </c>
      <c r="C17" s="40">
        <f t="shared" si="1"/>
        <v>2.4355300859598854</v>
      </c>
      <c r="D17" s="41">
        <f t="shared" si="6"/>
        <v>6904.7277936962755</v>
      </c>
      <c r="E17" s="15"/>
      <c r="F17" s="41">
        <f t="shared" si="7"/>
        <v>3500</v>
      </c>
      <c r="G17" s="41"/>
      <c r="H17" s="41"/>
      <c r="I17" s="41">
        <f t="shared" si="2"/>
        <v>53</v>
      </c>
      <c r="J17" s="41"/>
      <c r="K17" s="41">
        <f t="shared" si="3"/>
        <v>10404.727793696275</v>
      </c>
      <c r="L17" s="41"/>
      <c r="M17" s="84"/>
      <c r="N17" s="102">
        <v>10000</v>
      </c>
      <c r="O17" s="87"/>
      <c r="P17" s="24"/>
      <c r="Q17" s="25"/>
      <c r="R17" s="24"/>
      <c r="S17" s="29"/>
      <c r="T17" s="33"/>
      <c r="U17" s="102">
        <v>9800</v>
      </c>
      <c r="V17" s="6"/>
      <c r="W17" s="6"/>
      <c r="X17" s="6"/>
      <c r="Y17" s="6"/>
      <c r="AA17" s="77">
        <f t="shared" si="4"/>
        <v>70</v>
      </c>
      <c r="AB17" s="258"/>
      <c r="AC17" s="80" t="s">
        <v>57</v>
      </c>
      <c r="AD17" s="80" t="s">
        <v>58</v>
      </c>
      <c r="AE17" s="256" t="s">
        <v>23</v>
      </c>
      <c r="AF17" s="251"/>
      <c r="AG17" s="111">
        <v>0</v>
      </c>
      <c r="AH17" s="111">
        <v>0</v>
      </c>
      <c r="AI17" s="111">
        <v>3</v>
      </c>
      <c r="AJ17" s="111">
        <v>2</v>
      </c>
      <c r="AK17" s="111">
        <v>9</v>
      </c>
      <c r="AL17" s="111">
        <v>14</v>
      </c>
      <c r="AM17" s="111">
        <v>0</v>
      </c>
      <c r="AN17" s="111">
        <v>4</v>
      </c>
      <c r="AO17" s="111">
        <v>10</v>
      </c>
      <c r="AP17" s="111">
        <v>18</v>
      </c>
      <c r="AQ17" s="111">
        <v>24</v>
      </c>
      <c r="AR17" s="111">
        <v>56</v>
      </c>
      <c r="AS17" s="110">
        <v>70</v>
      </c>
    </row>
    <row r="18" spans="1:45" ht="38.25" x14ac:dyDescent="0.25">
      <c r="A18" s="31" t="str">
        <f t="shared" si="5"/>
        <v>Sauda Orienteringsklubb*</v>
      </c>
      <c r="B18" s="38">
        <f t="shared" si="0"/>
        <v>19</v>
      </c>
      <c r="C18" s="40">
        <f t="shared" si="1"/>
        <v>2.7220630372492836</v>
      </c>
      <c r="D18" s="41">
        <f t="shared" si="6"/>
        <v>7717.0487106017199</v>
      </c>
      <c r="E18" s="15"/>
      <c r="F18" s="41">
        <f t="shared" si="7"/>
        <v>3500</v>
      </c>
      <c r="G18" s="41"/>
      <c r="H18" s="41"/>
      <c r="I18" s="41">
        <f t="shared" si="2"/>
        <v>34</v>
      </c>
      <c r="J18" s="41"/>
      <c r="K18" s="41">
        <f t="shared" si="3"/>
        <v>11217.048710601721</v>
      </c>
      <c r="L18" s="41"/>
      <c r="M18" s="84">
        <v>0</v>
      </c>
      <c r="N18" s="101">
        <v>10900</v>
      </c>
      <c r="O18" s="87">
        <v>-36076.67</v>
      </c>
      <c r="P18" s="24">
        <v>55838</v>
      </c>
      <c r="Q18" s="25">
        <v>52726</v>
      </c>
      <c r="R18" s="24">
        <v>53700</v>
      </c>
      <c r="S18" s="29">
        <v>-21397</v>
      </c>
      <c r="T18" s="33">
        <v>0</v>
      </c>
      <c r="U18" s="101">
        <v>10100</v>
      </c>
      <c r="V18" s="6"/>
      <c r="W18" s="6"/>
      <c r="X18" s="6"/>
      <c r="Y18" s="6"/>
      <c r="AA18" s="77">
        <f t="shared" si="4"/>
        <v>53</v>
      </c>
      <c r="AB18" s="258"/>
      <c r="AC18" s="80" t="s">
        <v>59</v>
      </c>
      <c r="AD18" s="80" t="s">
        <v>60</v>
      </c>
      <c r="AE18" s="256" t="s">
        <v>23</v>
      </c>
      <c r="AF18" s="251"/>
      <c r="AG18" s="111">
        <v>2</v>
      </c>
      <c r="AH18" s="111">
        <v>4</v>
      </c>
      <c r="AI18" s="111">
        <v>4</v>
      </c>
      <c r="AJ18" s="111">
        <v>1</v>
      </c>
      <c r="AK18" s="111">
        <v>12</v>
      </c>
      <c r="AL18" s="111">
        <v>23</v>
      </c>
      <c r="AM18" s="111">
        <v>1</v>
      </c>
      <c r="AN18" s="111">
        <v>4</v>
      </c>
      <c r="AO18" s="111">
        <v>4</v>
      </c>
      <c r="AP18" s="111">
        <v>0</v>
      </c>
      <c r="AQ18" s="111">
        <v>21</v>
      </c>
      <c r="AR18" s="111">
        <v>30</v>
      </c>
      <c r="AS18" s="110">
        <v>53</v>
      </c>
    </row>
    <row r="19" spans="1:45" ht="38.25" x14ac:dyDescent="0.25">
      <c r="A19" s="31" t="str">
        <f t="shared" si="5"/>
        <v>Sauda Pistolklubb*</v>
      </c>
      <c r="B19" s="38">
        <f t="shared" si="0"/>
        <v>1</v>
      </c>
      <c r="C19" s="40">
        <f t="shared" si="1"/>
        <v>0.14326647564469913</v>
      </c>
      <c r="D19" s="41">
        <f t="shared" si="6"/>
        <v>406.16045845272208</v>
      </c>
      <c r="E19" s="15"/>
      <c r="F19" s="41">
        <f t="shared" si="7"/>
        <v>3500</v>
      </c>
      <c r="G19" s="41"/>
      <c r="H19" s="41"/>
      <c r="I19" s="41">
        <f t="shared" si="2"/>
        <v>21</v>
      </c>
      <c r="J19" s="41"/>
      <c r="K19" s="41">
        <f t="shared" si="3"/>
        <v>3906.1604584527222</v>
      </c>
      <c r="L19" s="41"/>
      <c r="M19" s="84">
        <v>0</v>
      </c>
      <c r="N19" s="101">
        <v>3500</v>
      </c>
      <c r="O19" s="87"/>
      <c r="P19" s="24"/>
      <c r="Q19" s="25"/>
      <c r="R19" s="24"/>
      <c r="S19" s="29"/>
      <c r="U19" s="101">
        <v>3200</v>
      </c>
      <c r="V19" s="6"/>
      <c r="W19" s="6"/>
      <c r="X19" s="6"/>
      <c r="Y19" s="6"/>
      <c r="AA19" s="77">
        <f t="shared" si="4"/>
        <v>22</v>
      </c>
      <c r="AB19" s="258"/>
      <c r="AC19" s="80" t="s">
        <v>61</v>
      </c>
      <c r="AD19" s="80" t="s">
        <v>62</v>
      </c>
      <c r="AE19" s="256" t="s">
        <v>23</v>
      </c>
      <c r="AF19" s="251"/>
      <c r="AG19" s="111">
        <v>0</v>
      </c>
      <c r="AH19" s="111">
        <v>0</v>
      </c>
      <c r="AI19" s="111">
        <v>0</v>
      </c>
      <c r="AJ19" s="111">
        <v>0</v>
      </c>
      <c r="AK19" s="111">
        <v>0</v>
      </c>
      <c r="AL19" s="111">
        <v>0</v>
      </c>
      <c r="AM19" s="111">
        <v>0</v>
      </c>
      <c r="AN19" s="111">
        <v>0</v>
      </c>
      <c r="AO19" s="111">
        <v>1</v>
      </c>
      <c r="AP19" s="111">
        <v>0</v>
      </c>
      <c r="AQ19" s="111">
        <v>21</v>
      </c>
      <c r="AR19" s="111">
        <v>22</v>
      </c>
      <c r="AS19" s="110">
        <v>22</v>
      </c>
    </row>
    <row r="20" spans="1:45" ht="38.25" x14ac:dyDescent="0.25">
      <c r="A20" s="31" t="str">
        <f t="shared" si="5"/>
        <v>Sauda Skiskytterlag*</v>
      </c>
      <c r="B20" s="38">
        <f t="shared" si="0"/>
        <v>0</v>
      </c>
      <c r="C20" s="40">
        <f t="shared" si="1"/>
        <v>0</v>
      </c>
      <c r="D20" s="41">
        <f t="shared" si="6"/>
        <v>0</v>
      </c>
      <c r="E20" s="15"/>
      <c r="F20" s="41"/>
      <c r="G20" s="41"/>
      <c r="H20" s="41"/>
      <c r="I20" s="41">
        <f t="shared" si="2"/>
        <v>0</v>
      </c>
      <c r="J20" s="41"/>
      <c r="K20" s="41">
        <f t="shared" si="3"/>
        <v>0</v>
      </c>
      <c r="L20" s="41"/>
      <c r="M20" s="84"/>
      <c r="N20" s="101">
        <v>3100</v>
      </c>
      <c r="O20" s="87"/>
      <c r="P20" s="24"/>
      <c r="Q20" s="25"/>
      <c r="R20" s="24"/>
      <c r="S20" s="29"/>
      <c r="U20" s="101">
        <v>3900</v>
      </c>
      <c r="V20" s="6"/>
      <c r="W20" s="6"/>
      <c r="X20" s="6"/>
      <c r="Y20" s="6"/>
      <c r="AA20" s="77">
        <f t="shared" si="4"/>
        <v>0</v>
      </c>
      <c r="AB20" s="258"/>
      <c r="AC20" s="80" t="s">
        <v>63</v>
      </c>
      <c r="AD20" s="80" t="s">
        <v>64</v>
      </c>
      <c r="AE20" s="256" t="s">
        <v>23</v>
      </c>
      <c r="AF20" s="251"/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0</v>
      </c>
      <c r="AR20" s="111">
        <v>0</v>
      </c>
      <c r="AS20" s="110">
        <v>0</v>
      </c>
    </row>
    <row r="21" spans="1:45" ht="38.25" x14ac:dyDescent="0.25">
      <c r="A21" s="31" t="str">
        <f t="shared" si="5"/>
        <v>Sauda Sykkelklubb*</v>
      </c>
      <c r="B21" s="38">
        <f t="shared" si="0"/>
        <v>10</v>
      </c>
      <c r="C21" s="40">
        <f t="shared" si="1"/>
        <v>1.4326647564469914</v>
      </c>
      <c r="D21" s="41">
        <f t="shared" si="6"/>
        <v>4061.604584527221</v>
      </c>
      <c r="E21" s="15"/>
      <c r="F21" s="41">
        <f t="shared" si="7"/>
        <v>3500</v>
      </c>
      <c r="G21" s="41"/>
      <c r="H21" s="41"/>
      <c r="I21" s="41">
        <f t="shared" si="2"/>
        <v>118</v>
      </c>
      <c r="J21" s="41"/>
      <c r="K21" s="41">
        <f t="shared" si="3"/>
        <v>7561.604584527221</v>
      </c>
      <c r="L21" s="41"/>
      <c r="M21" s="84"/>
      <c r="N21" s="101">
        <v>7200</v>
      </c>
      <c r="O21" s="87"/>
      <c r="P21" s="24"/>
      <c r="Q21" s="25"/>
      <c r="R21" s="24"/>
      <c r="S21" s="29"/>
      <c r="U21" s="101">
        <v>7700</v>
      </c>
      <c r="V21" s="6"/>
      <c r="W21" s="6"/>
      <c r="X21" s="6"/>
      <c r="Y21" s="6"/>
      <c r="AA21" s="77">
        <f t="shared" si="4"/>
        <v>128</v>
      </c>
      <c r="AB21" s="258"/>
      <c r="AC21" s="80" t="s">
        <v>65</v>
      </c>
      <c r="AD21" s="80" t="s">
        <v>66</v>
      </c>
      <c r="AE21" s="256" t="s">
        <v>23</v>
      </c>
      <c r="AF21" s="251"/>
      <c r="AG21" s="111">
        <v>0</v>
      </c>
      <c r="AH21" s="111">
        <v>3</v>
      </c>
      <c r="AI21" s="111">
        <v>2</v>
      </c>
      <c r="AJ21" s="111">
        <v>4</v>
      </c>
      <c r="AK21" s="111">
        <v>24</v>
      </c>
      <c r="AL21" s="111">
        <v>33</v>
      </c>
      <c r="AM21" s="111">
        <v>0</v>
      </c>
      <c r="AN21" s="111">
        <v>2</v>
      </c>
      <c r="AO21" s="111">
        <v>3</v>
      </c>
      <c r="AP21" s="111">
        <v>11</v>
      </c>
      <c r="AQ21" s="111">
        <v>79</v>
      </c>
      <c r="AR21" s="111">
        <v>95</v>
      </c>
      <c r="AS21" s="110">
        <v>128</v>
      </c>
    </row>
    <row r="22" spans="1:45" ht="38.25" x14ac:dyDescent="0.25">
      <c r="A22" s="31" t="str">
        <f t="shared" si="5"/>
        <v>Sauda Turnforening</v>
      </c>
      <c r="B22" s="38">
        <f t="shared" si="0"/>
        <v>82</v>
      </c>
      <c r="C22" s="40">
        <f t="shared" si="1"/>
        <v>11.74785100286533</v>
      </c>
      <c r="D22" s="41">
        <f t="shared" si="6"/>
        <v>33305.157593123207</v>
      </c>
      <c r="E22" s="15"/>
      <c r="F22" s="41">
        <f t="shared" si="7"/>
        <v>3500</v>
      </c>
      <c r="G22" s="41"/>
      <c r="H22" s="41"/>
      <c r="I22" s="41">
        <f t="shared" si="2"/>
        <v>238</v>
      </c>
      <c r="J22" s="41"/>
      <c r="K22" s="41">
        <f t="shared" si="3"/>
        <v>36805.157593123207</v>
      </c>
      <c r="L22" s="41"/>
      <c r="M22" s="84"/>
      <c r="N22" s="101">
        <v>36500</v>
      </c>
      <c r="O22" s="87"/>
      <c r="P22" s="24"/>
      <c r="Q22" s="25"/>
      <c r="R22" s="24"/>
      <c r="S22" s="29"/>
      <c r="U22" s="101">
        <v>59400</v>
      </c>
      <c r="V22" s="6"/>
      <c r="W22" s="6"/>
      <c r="X22" s="6"/>
      <c r="Y22" s="6"/>
      <c r="AA22" s="77">
        <f t="shared" si="4"/>
        <v>320</v>
      </c>
      <c r="AB22" s="259"/>
      <c r="AC22" s="80" t="s">
        <v>67</v>
      </c>
      <c r="AD22" s="80" t="s">
        <v>68</v>
      </c>
      <c r="AE22" s="256" t="s">
        <v>23</v>
      </c>
      <c r="AF22" s="251"/>
      <c r="AG22" s="111">
        <v>4</v>
      </c>
      <c r="AH22" s="111">
        <v>38</v>
      </c>
      <c r="AI22" s="111">
        <v>6</v>
      </c>
      <c r="AJ22" s="111">
        <v>12</v>
      </c>
      <c r="AK22" s="111">
        <v>98</v>
      </c>
      <c r="AL22" s="111">
        <v>158</v>
      </c>
      <c r="AM22" s="111">
        <v>3</v>
      </c>
      <c r="AN22" s="111">
        <v>23</v>
      </c>
      <c r="AO22" s="111">
        <v>8</v>
      </c>
      <c r="AP22" s="111">
        <v>22</v>
      </c>
      <c r="AQ22" s="111">
        <v>106</v>
      </c>
      <c r="AR22" s="111">
        <v>162</v>
      </c>
      <c r="AS22" s="110">
        <v>320</v>
      </c>
    </row>
    <row r="23" spans="1:45" ht="15.75" x14ac:dyDescent="0.25">
      <c r="A23" s="64" t="s">
        <v>12</v>
      </c>
      <c r="B23" s="90">
        <v>20</v>
      </c>
      <c r="C23" s="40">
        <f>SUM(B23*100)/$B$24</f>
        <v>2.8653295128939829</v>
      </c>
      <c r="D23" s="91">
        <f t="shared" si="6"/>
        <v>8123.2091690544421</v>
      </c>
      <c r="E23" s="90"/>
      <c r="F23" s="41">
        <f t="shared" si="7"/>
        <v>3500</v>
      </c>
      <c r="G23" s="91"/>
      <c r="H23" s="91"/>
      <c r="I23" s="91"/>
      <c r="J23" s="91"/>
      <c r="K23" s="41">
        <f t="shared" si="3"/>
        <v>11623.209169054442</v>
      </c>
      <c r="L23" s="91"/>
      <c r="M23" s="92"/>
      <c r="N23" s="103">
        <v>11600</v>
      </c>
      <c r="O23" s="93" t="e">
        <f>#REF!-#REF!</f>
        <v>#REF!</v>
      </c>
      <c r="P23" s="94">
        <v>7168</v>
      </c>
      <c r="Q23" s="95">
        <v>8593</v>
      </c>
      <c r="R23" s="94">
        <v>6600</v>
      </c>
      <c r="S23" s="96">
        <v>-5438</v>
      </c>
      <c r="T23" s="97"/>
      <c r="U23" s="103">
        <v>15000</v>
      </c>
      <c r="V23" s="108"/>
      <c r="W23" s="108"/>
      <c r="X23" s="108"/>
      <c r="Y23" s="108"/>
      <c r="Z23" s="65"/>
      <c r="AB23" s="252" t="s">
        <v>36</v>
      </c>
      <c r="AC23" s="254"/>
      <c r="AD23" s="251"/>
      <c r="AE23" s="255" t="s">
        <v>50</v>
      </c>
      <c r="AF23" s="251"/>
      <c r="AG23" s="71">
        <v>20</v>
      </c>
      <c r="AH23" s="71">
        <v>197</v>
      </c>
      <c r="AI23" s="71">
        <v>147</v>
      </c>
      <c r="AJ23" s="71">
        <v>47</v>
      </c>
      <c r="AK23" s="71">
        <v>306</v>
      </c>
      <c r="AL23" s="71">
        <v>717</v>
      </c>
      <c r="AM23" s="71">
        <v>20</v>
      </c>
      <c r="AN23" s="71">
        <v>203</v>
      </c>
      <c r="AO23" s="71">
        <v>190</v>
      </c>
      <c r="AP23" s="71">
        <v>103</v>
      </c>
      <c r="AQ23" s="71">
        <v>574</v>
      </c>
      <c r="AR23" s="71">
        <v>1090</v>
      </c>
      <c r="AS23" s="71">
        <v>1807</v>
      </c>
    </row>
    <row r="24" spans="1:45" ht="16.5" thickBot="1" x14ac:dyDescent="0.3">
      <c r="A24" s="36" t="s">
        <v>1</v>
      </c>
      <c r="B24" s="15">
        <f>SUM(B14:B23)</f>
        <v>698</v>
      </c>
      <c r="C24" s="40">
        <f>SUM(C14:C23)</f>
        <v>100</v>
      </c>
      <c r="D24" s="42">
        <f>SUM(D14:D23)</f>
        <v>283500.00000000006</v>
      </c>
      <c r="E24" s="42">
        <f>SUM(E14:E23)</f>
        <v>0</v>
      </c>
      <c r="F24" s="42">
        <f>SUM(F12:F23)</f>
        <v>31500</v>
      </c>
      <c r="G24" s="47">
        <f>SUM(G15:G23)</f>
        <v>0</v>
      </c>
      <c r="H24" s="47">
        <f>SUM(H15:H23)</f>
        <v>0</v>
      </c>
      <c r="I24" s="47">
        <f>SUM(I15:I23)</f>
        <v>966</v>
      </c>
      <c r="J24" s="47">
        <f>SUM(J15:J23)</f>
        <v>0</v>
      </c>
      <c r="K24" s="47">
        <f>SUM(K13:K23)</f>
        <v>400000</v>
      </c>
      <c r="L24" s="47">
        <f>SUM(L15:L23)</f>
        <v>0</v>
      </c>
      <c r="M24" s="85">
        <f>SUM(M15:M23)</f>
        <v>0</v>
      </c>
      <c r="N24" s="104">
        <f>SUM(N13:N23)</f>
        <v>400300</v>
      </c>
      <c r="O24" s="88"/>
      <c r="P24" s="33"/>
      <c r="Q24" s="34"/>
      <c r="R24" s="33"/>
      <c r="S24" s="35">
        <v>7012</v>
      </c>
      <c r="T24" s="8"/>
      <c r="U24" s="8"/>
      <c r="V24" s="8"/>
      <c r="W24" s="8"/>
      <c r="X24" s="8"/>
      <c r="Y24" s="8"/>
    </row>
    <row r="25" spans="1:45" ht="15.75" x14ac:dyDescent="0.25">
      <c r="A25" s="3" t="s">
        <v>20</v>
      </c>
      <c r="B25" s="41">
        <f>I24+B24</f>
        <v>1664</v>
      </c>
      <c r="C25" s="15"/>
      <c r="D25" s="3"/>
      <c r="E25" s="3"/>
      <c r="F25" s="3"/>
      <c r="G25" s="3"/>
      <c r="H25" s="3"/>
      <c r="I25" s="3"/>
      <c r="J25" s="3"/>
      <c r="K25" s="3"/>
      <c r="L25" s="3"/>
      <c r="M25" s="3"/>
      <c r="N25" s="99"/>
      <c r="O25" s="30"/>
      <c r="P25" s="27">
        <f>SUM(P15:P23)</f>
        <v>137648</v>
      </c>
      <c r="Q25" s="26">
        <f>SUM(Q13:Q23)</f>
        <v>141599</v>
      </c>
      <c r="R25" s="26">
        <f>SUM(R13:R23)</f>
        <v>135400</v>
      </c>
      <c r="S25" s="32">
        <v>11000</v>
      </c>
      <c r="T25">
        <f>SUM(T13:T23)</f>
        <v>0</v>
      </c>
    </row>
    <row r="26" spans="1:45" ht="15.75" x14ac:dyDescent="0.25">
      <c r="A26" s="3" t="s">
        <v>23</v>
      </c>
      <c r="C26" s="3"/>
      <c r="D26" s="17" t="s">
        <v>23</v>
      </c>
      <c r="E26" s="17"/>
      <c r="F26" s="17" t="s">
        <v>23</v>
      </c>
      <c r="G26" s="17"/>
      <c r="H26" s="3"/>
      <c r="I26" s="3"/>
      <c r="J26" s="3"/>
      <c r="K26" s="8"/>
      <c r="L26" s="3"/>
      <c r="M26" s="3"/>
      <c r="N26" s="99"/>
      <c r="O26" s="3"/>
    </row>
    <row r="27" spans="1:45" ht="15" x14ac:dyDescent="0.2">
      <c r="A27" s="3" t="s">
        <v>44</v>
      </c>
      <c r="B27" s="3"/>
      <c r="C27" s="3"/>
      <c r="D27" s="8"/>
      <c r="E27" s="8"/>
      <c r="F27" s="8"/>
      <c r="G27" s="3"/>
      <c r="H27" s="3"/>
      <c r="I27" s="3"/>
      <c r="J27" s="3"/>
      <c r="K27" s="3"/>
      <c r="L27" s="3"/>
      <c r="M27" s="3"/>
      <c r="N27" s="99"/>
      <c r="O27" s="3"/>
    </row>
    <row r="28" spans="1:45" ht="15" x14ac:dyDescent="0.2">
      <c r="A28" s="3" t="s">
        <v>45</v>
      </c>
      <c r="B28" s="3"/>
      <c r="C28" s="3"/>
      <c r="D28" s="3"/>
      <c r="E28" s="3"/>
      <c r="F28" s="8"/>
      <c r="G28" s="3"/>
      <c r="H28" s="3"/>
      <c r="I28" s="3"/>
      <c r="J28" s="3"/>
      <c r="K28" s="3"/>
      <c r="L28" s="3"/>
      <c r="M28" s="3"/>
      <c r="N28" s="99"/>
      <c r="O28" s="3"/>
    </row>
    <row r="29" spans="1:45" ht="15.75" x14ac:dyDescent="0.25">
      <c r="A29" s="105" t="s">
        <v>73</v>
      </c>
      <c r="B29" s="3"/>
      <c r="C29" s="3"/>
      <c r="D29" s="3"/>
      <c r="E29" s="3"/>
      <c r="F29" s="3"/>
      <c r="O29" s="3"/>
    </row>
    <row r="30" spans="1:45" ht="15" x14ac:dyDescent="0.2">
      <c r="A30" s="3"/>
      <c r="B30" s="3"/>
      <c r="C30" s="3"/>
      <c r="D30" s="3"/>
      <c r="E30" s="3"/>
      <c r="F30" s="3"/>
    </row>
    <row r="31" spans="1:45" ht="15" x14ac:dyDescent="0.2">
      <c r="B31" s="3"/>
      <c r="C31" s="3"/>
      <c r="D31" s="3"/>
      <c r="E31" s="3"/>
      <c r="F31" s="3"/>
    </row>
  </sheetData>
  <mergeCells count="18">
    <mergeCell ref="AB23:AD23"/>
    <mergeCell ref="AE23:AF23"/>
    <mergeCell ref="AE17:AF17"/>
    <mergeCell ref="AE18:AF18"/>
    <mergeCell ref="AE19:AF19"/>
    <mergeCell ref="AE20:AF20"/>
    <mergeCell ref="AE21:AF21"/>
    <mergeCell ref="AE22:AF22"/>
    <mergeCell ref="AB13:AB22"/>
    <mergeCell ref="AE13:AF13"/>
    <mergeCell ref="AE14:AF14"/>
    <mergeCell ref="AE15:AF15"/>
    <mergeCell ref="AE16:AF16"/>
    <mergeCell ref="AE11:AF11"/>
    <mergeCell ref="AG11:AL11"/>
    <mergeCell ref="AM11:AR11"/>
    <mergeCell ref="AS11:AS12"/>
    <mergeCell ref="AE12:AF12"/>
  </mergeCells>
  <printOptions gridLines="1"/>
  <pageMargins left="0.7" right="0.7" top="0.75" bottom="0.75" header="0.3" footer="0.3"/>
  <pageSetup paperSize="9" scale="61" orientation="landscape" r:id="rId1"/>
  <headerFooter alignWithMargins="0">
    <oddHeader>&amp;CFordeling av idrettsmidler 2018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2699-4607-45A9-A3E0-AF3CA4AC59EC}">
  <sheetPr>
    <pageSetUpPr fitToPage="1"/>
  </sheetPr>
  <dimension ref="A2:AT31"/>
  <sheetViews>
    <sheetView view="pageBreakPreview" topLeftCell="A4" zoomScale="60" zoomScaleNormal="90" workbookViewId="0">
      <selection activeCell="AW25" sqref="AW25"/>
    </sheetView>
  </sheetViews>
  <sheetFormatPr baseColWidth="10" defaultColWidth="10.7109375" defaultRowHeight="12.75" x14ac:dyDescent="0.2"/>
  <cols>
    <col min="1" max="1" width="32.5703125" customWidth="1"/>
    <col min="2" max="2" width="11.7109375" bestFit="1" customWidth="1"/>
    <col min="3" max="3" width="7.5703125" bestFit="1" customWidth="1"/>
    <col min="4" max="4" width="21.28515625" customWidth="1"/>
    <col min="5" max="5" width="4.42578125" customWidth="1"/>
    <col min="6" max="6" width="15.140625" customWidth="1"/>
    <col min="7" max="7" width="13" customWidth="1"/>
    <col min="8" max="8" width="1.28515625" customWidth="1"/>
    <col min="9" max="9" width="14" customWidth="1"/>
    <col min="10" max="10" width="1.5703125" customWidth="1"/>
    <col min="11" max="11" width="20.5703125" customWidth="1"/>
    <col min="12" max="12" width="4.42578125" hidden="1" customWidth="1"/>
    <col min="13" max="13" width="8" hidden="1" customWidth="1"/>
    <col min="14" max="14" width="19.28515625" style="98" customWidth="1"/>
    <col min="15" max="15" width="13.7109375" hidden="1" customWidth="1"/>
    <col min="16" max="16" width="10.42578125" hidden="1" customWidth="1"/>
    <col min="17" max="17" width="14.5703125" style="12" hidden="1" customWidth="1"/>
    <col min="18" max="18" width="10.5703125" hidden="1" customWidth="1"/>
    <col min="19" max="19" width="17.28515625" hidden="1" customWidth="1"/>
    <col min="20" max="20" width="0" hidden="1" customWidth="1"/>
  </cols>
  <sheetData>
    <row r="2" spans="1:46" ht="26.25" x14ac:dyDescent="0.4">
      <c r="A2" s="9" t="s">
        <v>46</v>
      </c>
    </row>
    <row r="3" spans="1:46" ht="23.25" x14ac:dyDescent="0.35">
      <c r="A3" s="10" t="s">
        <v>70</v>
      </c>
      <c r="I3" s="37"/>
      <c r="N3" s="106" t="s">
        <v>72</v>
      </c>
    </row>
    <row r="4" spans="1:46" ht="23.25" x14ac:dyDescent="0.35">
      <c r="A4" s="10"/>
      <c r="B4" t="s">
        <v>13</v>
      </c>
      <c r="D4" s="51">
        <v>400000</v>
      </c>
    </row>
    <row r="5" spans="1:46" ht="23.25" x14ac:dyDescent="0.35">
      <c r="A5" s="10"/>
      <c r="B5" t="s">
        <v>14</v>
      </c>
      <c r="D5" s="51">
        <v>85000</v>
      </c>
    </row>
    <row r="6" spans="1:46" ht="23.25" x14ac:dyDescent="0.35">
      <c r="A6" s="10"/>
      <c r="B6" t="s">
        <v>11</v>
      </c>
      <c r="D6" s="17">
        <f>D4-D5</f>
        <v>315000</v>
      </c>
    </row>
    <row r="7" spans="1:46" x14ac:dyDescent="0.2">
      <c r="F7" t="s">
        <v>25</v>
      </c>
    </row>
    <row r="8" spans="1:46" ht="15.75" x14ac:dyDescent="0.25">
      <c r="A8" s="2"/>
      <c r="B8" s="3"/>
      <c r="C8" s="3"/>
      <c r="D8" s="18">
        <v>0.9</v>
      </c>
      <c r="E8" s="4"/>
      <c r="F8" s="50">
        <v>0.1</v>
      </c>
      <c r="H8" s="3"/>
      <c r="J8" s="3"/>
      <c r="K8" s="3" t="s">
        <v>23</v>
      </c>
      <c r="L8" s="3"/>
      <c r="M8" s="3"/>
      <c r="N8" s="99"/>
      <c r="O8" s="3"/>
    </row>
    <row r="9" spans="1:46" ht="15.75" x14ac:dyDescent="0.25">
      <c r="A9" s="5" t="s">
        <v>2</v>
      </c>
      <c r="B9" s="17">
        <f>D6</f>
        <v>315000</v>
      </c>
      <c r="C9" s="6"/>
      <c r="D9" s="48">
        <f>SUM(B9*D8)</f>
        <v>283500</v>
      </c>
      <c r="E9" s="17"/>
      <c r="F9" s="52">
        <f>SUM(D6*F8)</f>
        <v>31500</v>
      </c>
      <c r="G9" s="53" t="s">
        <v>23</v>
      </c>
      <c r="H9" s="3"/>
      <c r="J9" s="3"/>
      <c r="K9" s="3"/>
      <c r="L9" s="3"/>
      <c r="M9" s="3"/>
      <c r="N9" s="99"/>
      <c r="O9" s="3"/>
    </row>
    <row r="10" spans="1:46" ht="15" x14ac:dyDescent="0.2">
      <c r="A10" s="5" t="s">
        <v>3</v>
      </c>
      <c r="B10" s="7"/>
      <c r="C10" s="3"/>
      <c r="D10" s="49">
        <f>D9/B24</f>
        <v>349.5684340320592</v>
      </c>
      <c r="E10" s="3"/>
      <c r="F10" s="3" t="s">
        <v>23</v>
      </c>
      <c r="G10" s="3" t="s">
        <v>23</v>
      </c>
      <c r="H10" s="3"/>
      <c r="I10" s="3"/>
      <c r="J10" s="3"/>
      <c r="K10" s="3"/>
      <c r="L10" s="3"/>
      <c r="M10" s="3"/>
      <c r="N10" s="99"/>
      <c r="O10" s="3"/>
    </row>
    <row r="11" spans="1:46" ht="16.5" thickBot="1" x14ac:dyDescent="0.3">
      <c r="A11" s="3"/>
      <c r="B11" s="3"/>
      <c r="C11" s="3"/>
      <c r="D11" s="1" t="s">
        <v>5</v>
      </c>
      <c r="E11" s="3"/>
      <c r="F11" s="19" t="s">
        <v>5</v>
      </c>
      <c r="G11" s="1" t="s">
        <v>5</v>
      </c>
      <c r="H11" s="1"/>
      <c r="I11" s="3"/>
      <c r="J11" s="1" t="s">
        <v>6</v>
      </c>
      <c r="K11" s="1" t="s">
        <v>7</v>
      </c>
      <c r="L11" s="3"/>
      <c r="M11" s="1" t="s">
        <v>5</v>
      </c>
      <c r="N11" s="1"/>
      <c r="O11" s="1"/>
      <c r="AB11" s="75"/>
      <c r="AC11" s="78"/>
      <c r="AD11" s="78"/>
      <c r="AE11" s="206" t="s">
        <v>50</v>
      </c>
      <c r="AF11" s="262"/>
      <c r="AG11" s="263" t="s">
        <v>48</v>
      </c>
      <c r="AH11" s="254"/>
      <c r="AI11" s="254"/>
      <c r="AJ11" s="254"/>
      <c r="AK11" s="254"/>
      <c r="AL11" s="251"/>
      <c r="AM11" s="263" t="s">
        <v>49</v>
      </c>
      <c r="AN11" s="254"/>
      <c r="AO11" s="254"/>
      <c r="AP11" s="254"/>
      <c r="AQ11" s="254"/>
      <c r="AR11" s="254"/>
      <c r="AS11" s="251"/>
      <c r="AT11" s="247" t="s">
        <v>1</v>
      </c>
    </row>
    <row r="12" spans="1:46" s="11" customFormat="1" ht="39" x14ac:dyDescent="0.25">
      <c r="A12" s="13" t="s">
        <v>0</v>
      </c>
      <c r="B12" s="13" t="s">
        <v>19</v>
      </c>
      <c r="C12" s="39" t="s">
        <v>22</v>
      </c>
      <c r="D12" s="20" t="s">
        <v>24</v>
      </c>
      <c r="E12" s="21"/>
      <c r="F12" s="22" t="s">
        <v>26</v>
      </c>
      <c r="G12" s="13" t="s">
        <v>4</v>
      </c>
      <c r="H12" s="13"/>
      <c r="I12" s="13" t="s">
        <v>17</v>
      </c>
      <c r="J12" s="13"/>
      <c r="K12" s="13" t="s">
        <v>8</v>
      </c>
      <c r="L12" s="13"/>
      <c r="M12" s="82" t="s">
        <v>9</v>
      </c>
      <c r="N12" s="89" t="s">
        <v>71</v>
      </c>
      <c r="O12" s="86" t="s">
        <v>15</v>
      </c>
      <c r="P12" s="16">
        <v>2003</v>
      </c>
      <c r="Q12" s="23">
        <v>2002</v>
      </c>
      <c r="R12" s="16">
        <v>2001</v>
      </c>
      <c r="S12" s="28" t="s">
        <v>21</v>
      </c>
      <c r="T12" s="14" t="s">
        <v>18</v>
      </c>
      <c r="U12" s="13">
        <v>2017</v>
      </c>
      <c r="V12" s="107"/>
      <c r="W12" s="107"/>
      <c r="X12" s="107"/>
      <c r="Y12" s="107"/>
      <c r="AA12" s="11" t="s">
        <v>69</v>
      </c>
      <c r="AB12" s="76"/>
      <c r="AC12" s="73"/>
      <c r="AD12" s="73"/>
      <c r="AE12" s="249" t="s">
        <v>50</v>
      </c>
      <c r="AF12" s="250"/>
      <c r="AG12" s="79" t="s">
        <v>37</v>
      </c>
      <c r="AH12" s="79" t="s">
        <v>42</v>
      </c>
      <c r="AI12" s="79" t="s">
        <v>38</v>
      </c>
      <c r="AJ12" s="79" t="s">
        <v>39</v>
      </c>
      <c r="AK12" s="79" t="s">
        <v>40</v>
      </c>
      <c r="AL12" s="79" t="s">
        <v>1</v>
      </c>
      <c r="AM12" s="79" t="s">
        <v>37</v>
      </c>
      <c r="AN12" s="79" t="s">
        <v>42</v>
      </c>
      <c r="AO12" s="247" t="s">
        <v>38</v>
      </c>
      <c r="AP12" s="251"/>
      <c r="AQ12" s="79" t="s">
        <v>39</v>
      </c>
      <c r="AR12" s="79" t="s">
        <v>40</v>
      </c>
      <c r="AS12" s="79" t="s">
        <v>1</v>
      </c>
      <c r="AT12" s="248"/>
    </row>
    <row r="13" spans="1:46" s="11" customFormat="1" ht="38.25" x14ac:dyDescent="0.2">
      <c r="A13" s="13" t="s">
        <v>16</v>
      </c>
      <c r="B13" s="13"/>
      <c r="C13" s="39" t="s">
        <v>23</v>
      </c>
      <c r="D13" s="20"/>
      <c r="E13" s="21"/>
      <c r="F13" s="43"/>
      <c r="G13" s="44"/>
      <c r="H13" s="44"/>
      <c r="I13" s="44"/>
      <c r="J13" s="44"/>
      <c r="K13" s="45">
        <f>D5</f>
        <v>85000</v>
      </c>
      <c r="L13" s="44"/>
      <c r="M13" s="83"/>
      <c r="N13" s="100">
        <v>85000</v>
      </c>
      <c r="O13" s="87" t="e">
        <f>#REF!-N13</f>
        <v>#REF!</v>
      </c>
      <c r="P13" s="16">
        <v>26000</v>
      </c>
      <c r="Q13" s="23"/>
      <c r="R13" s="16"/>
      <c r="S13" s="29">
        <v>30000</v>
      </c>
      <c r="AA13" s="74">
        <f>SUM(AA14:AA22)</f>
        <v>1807</v>
      </c>
      <c r="AB13" s="256" t="s">
        <v>50</v>
      </c>
      <c r="AC13" s="81" t="s">
        <v>51</v>
      </c>
      <c r="AD13" s="81" t="s">
        <v>36</v>
      </c>
      <c r="AE13" s="252" t="s">
        <v>50</v>
      </c>
      <c r="AF13" s="251"/>
      <c r="AG13" s="71">
        <v>20</v>
      </c>
      <c r="AH13" s="71">
        <v>197</v>
      </c>
      <c r="AI13" s="71">
        <v>147</v>
      </c>
      <c r="AJ13" s="71">
        <v>47</v>
      </c>
      <c r="AK13" s="71">
        <v>306</v>
      </c>
      <c r="AL13" s="71">
        <v>717</v>
      </c>
      <c r="AM13" s="71">
        <v>20</v>
      </c>
      <c r="AN13" s="71">
        <v>203</v>
      </c>
      <c r="AO13" s="253">
        <v>190</v>
      </c>
      <c r="AP13" s="251"/>
      <c r="AQ13" s="71">
        <v>103</v>
      </c>
      <c r="AR13" s="71">
        <v>574</v>
      </c>
      <c r="AS13" s="71">
        <v>1090</v>
      </c>
      <c r="AT13" s="71">
        <v>1807</v>
      </c>
    </row>
    <row r="14" spans="1:46" s="11" customFormat="1" ht="25.5" x14ac:dyDescent="0.25">
      <c r="A14" s="31" t="str">
        <f>AD14</f>
        <v xml:space="preserve">Idrettslaget Ny Von </v>
      </c>
      <c r="B14" s="38">
        <f>SUM(AG14:AI14)+SUM(AM14:AP14)</f>
        <v>26</v>
      </c>
      <c r="C14" s="40">
        <f t="shared" ref="C14:C22" si="0">SUM(B14*100)/$B$24</f>
        <v>3.2059186189889024</v>
      </c>
      <c r="D14" s="41">
        <f>B14*$D$10</f>
        <v>9088.7792848335394</v>
      </c>
      <c r="E14" s="15"/>
      <c r="F14" s="41">
        <f>SUM($F$9/10)</f>
        <v>3150</v>
      </c>
      <c r="G14" s="41"/>
      <c r="H14" s="41"/>
      <c r="I14" s="41">
        <f>SUM(AJ14:AK14)+SUM(AQ14:AR14)</f>
        <v>52</v>
      </c>
      <c r="J14" s="41"/>
      <c r="K14" s="41">
        <f t="shared" ref="K14:K23" si="1">SUM(D14:G14)</f>
        <v>12238.779284833539</v>
      </c>
      <c r="L14" s="41"/>
      <c r="M14" s="84"/>
      <c r="N14" s="101">
        <v>12200</v>
      </c>
      <c r="O14" s="87"/>
      <c r="P14" s="16"/>
      <c r="Q14" s="23"/>
      <c r="R14" s="16"/>
      <c r="S14" s="29"/>
      <c r="U14" s="41">
        <v>15400</v>
      </c>
      <c r="V14" s="6"/>
      <c r="W14" s="6"/>
      <c r="X14" s="6"/>
      <c r="Y14" s="6"/>
      <c r="AA14" s="77">
        <f t="shared" ref="AA14:AA22" si="2">I14+B14</f>
        <v>78</v>
      </c>
      <c r="AB14" s="258"/>
      <c r="AC14" s="80" t="s">
        <v>52</v>
      </c>
      <c r="AD14" s="80" t="s">
        <v>53</v>
      </c>
      <c r="AE14" s="256" t="s">
        <v>23</v>
      </c>
      <c r="AF14" s="251"/>
      <c r="AG14" s="72">
        <v>8</v>
      </c>
      <c r="AH14" s="72">
        <v>2</v>
      </c>
      <c r="AI14" s="72">
        <v>2</v>
      </c>
      <c r="AJ14" s="72">
        <v>0</v>
      </c>
      <c r="AK14" s="72">
        <v>23</v>
      </c>
      <c r="AL14" s="72">
        <v>35</v>
      </c>
      <c r="AM14" s="72">
        <v>7</v>
      </c>
      <c r="AN14" s="72">
        <v>6</v>
      </c>
      <c r="AO14" s="257">
        <v>1</v>
      </c>
      <c r="AP14" s="251"/>
      <c r="AQ14" s="72">
        <v>1</v>
      </c>
      <c r="AR14" s="72">
        <v>28</v>
      </c>
      <c r="AS14" s="72">
        <v>43</v>
      </c>
      <c r="AT14" s="71">
        <v>78</v>
      </c>
    </row>
    <row r="15" spans="1:46" ht="25.5" x14ac:dyDescent="0.25">
      <c r="A15" s="31" t="str">
        <f t="shared" ref="A15:A22" si="3">AD15</f>
        <v>Sauda Golfklubb*</v>
      </c>
      <c r="B15" s="38">
        <f t="shared" ref="B15:B22" si="4">SUM(AG15:AI15)+SUM(AM15:AP15)</f>
        <v>5</v>
      </c>
      <c r="C15" s="40">
        <f t="shared" si="0"/>
        <v>0.61652281134401976</v>
      </c>
      <c r="D15" s="41">
        <f t="shared" ref="D15:D23" si="5">B15*$D$10</f>
        <v>1747.8421701602961</v>
      </c>
      <c r="E15" s="15"/>
      <c r="F15" s="41">
        <f t="shared" ref="F15:F23" si="6">SUM($F$9/10)</f>
        <v>3150</v>
      </c>
      <c r="G15" s="41"/>
      <c r="H15" s="41"/>
      <c r="I15" s="41">
        <f t="shared" ref="I15:I22" si="7">SUM(AJ15:AK15)+SUM(AQ15:AR15)</f>
        <v>125</v>
      </c>
      <c r="J15" s="41"/>
      <c r="K15" s="41">
        <f t="shared" si="1"/>
        <v>4897.8421701602965</v>
      </c>
      <c r="L15" s="41"/>
      <c r="M15" s="84">
        <v>0</v>
      </c>
      <c r="N15" s="101">
        <v>4900</v>
      </c>
      <c r="O15" s="87" t="e">
        <f>#REF!-N15</f>
        <v>#REF!</v>
      </c>
      <c r="P15" s="24">
        <v>74642</v>
      </c>
      <c r="Q15" s="25">
        <v>80280</v>
      </c>
      <c r="R15" s="24">
        <v>75100</v>
      </c>
      <c r="S15" s="29">
        <v>11843.65</v>
      </c>
      <c r="T15" s="33">
        <v>0</v>
      </c>
      <c r="U15" s="41">
        <v>6400</v>
      </c>
      <c r="V15" s="6"/>
      <c r="W15" s="6"/>
      <c r="X15" s="6"/>
      <c r="Y15" s="6"/>
      <c r="AA15" s="77">
        <f t="shared" si="2"/>
        <v>130</v>
      </c>
      <c r="AB15" s="258"/>
      <c r="AC15" s="80" t="s">
        <v>54</v>
      </c>
      <c r="AD15" s="80" t="s">
        <v>55</v>
      </c>
      <c r="AE15" s="256" t="s">
        <v>23</v>
      </c>
      <c r="AF15" s="251"/>
      <c r="AG15" s="72">
        <v>0</v>
      </c>
      <c r="AH15" s="72">
        <v>0</v>
      </c>
      <c r="AI15" s="72">
        <v>1</v>
      </c>
      <c r="AJ15" s="72">
        <v>0</v>
      </c>
      <c r="AK15" s="72">
        <v>31</v>
      </c>
      <c r="AL15" s="72">
        <v>32</v>
      </c>
      <c r="AM15" s="72">
        <v>0</v>
      </c>
      <c r="AN15" s="72">
        <v>1</v>
      </c>
      <c r="AO15" s="257">
        <v>3</v>
      </c>
      <c r="AP15" s="251"/>
      <c r="AQ15" s="72">
        <v>7</v>
      </c>
      <c r="AR15" s="72">
        <v>87</v>
      </c>
      <c r="AS15" s="72">
        <v>98</v>
      </c>
      <c r="AT15" s="71">
        <v>130</v>
      </c>
    </row>
    <row r="16" spans="1:46" ht="25.5" x14ac:dyDescent="0.25">
      <c r="A16" s="31" t="str">
        <f t="shared" si="3"/>
        <v>Sauda Idrettslag</v>
      </c>
      <c r="B16" s="38">
        <f t="shared" si="4"/>
        <v>531</v>
      </c>
      <c r="C16" s="40">
        <f t="shared" si="0"/>
        <v>65.47472256473489</v>
      </c>
      <c r="D16" s="41">
        <f t="shared" si="5"/>
        <v>185620.83847102342</v>
      </c>
      <c r="E16" s="15"/>
      <c r="F16" s="41">
        <f t="shared" si="6"/>
        <v>3150</v>
      </c>
      <c r="G16" s="41"/>
      <c r="H16" s="41"/>
      <c r="I16" s="41">
        <f t="shared" si="7"/>
        <v>396</v>
      </c>
      <c r="J16" s="41"/>
      <c r="K16" s="41">
        <f t="shared" si="1"/>
        <v>188770.83847102342</v>
      </c>
      <c r="L16" s="41"/>
      <c r="M16" s="84"/>
      <c r="N16" s="101">
        <v>188800</v>
      </c>
      <c r="O16" s="87"/>
      <c r="P16" s="24"/>
      <c r="Q16" s="25"/>
      <c r="R16" s="24"/>
      <c r="S16" s="29"/>
      <c r="T16" s="33"/>
      <c r="U16" s="41">
        <v>203700</v>
      </c>
      <c r="V16" s="6"/>
      <c r="W16" s="6"/>
      <c r="X16" s="6"/>
      <c r="Y16" s="6"/>
      <c r="AA16" s="77">
        <f t="shared" si="2"/>
        <v>927</v>
      </c>
      <c r="AB16" s="258"/>
      <c r="AC16" s="80" t="s">
        <v>56</v>
      </c>
      <c r="AD16" s="80" t="s">
        <v>10</v>
      </c>
      <c r="AE16" s="256" t="s">
        <v>23</v>
      </c>
      <c r="AF16" s="251"/>
      <c r="AG16" s="72">
        <v>5</v>
      </c>
      <c r="AH16" s="72">
        <v>129</v>
      </c>
      <c r="AI16" s="72">
        <v>113</v>
      </c>
      <c r="AJ16" s="72">
        <v>22</v>
      </c>
      <c r="AK16" s="72">
        <v>130</v>
      </c>
      <c r="AL16" s="72">
        <v>399</v>
      </c>
      <c r="AM16" s="72">
        <v>4</v>
      </c>
      <c r="AN16" s="72">
        <v>133</v>
      </c>
      <c r="AO16" s="257">
        <v>147</v>
      </c>
      <c r="AP16" s="251"/>
      <c r="AQ16" s="72">
        <v>41</v>
      </c>
      <c r="AR16" s="72">
        <v>203</v>
      </c>
      <c r="AS16" s="72">
        <v>528</v>
      </c>
      <c r="AT16" s="71">
        <v>927</v>
      </c>
    </row>
    <row r="17" spans="1:46" ht="38.25" x14ac:dyDescent="0.25">
      <c r="A17" s="31" t="str">
        <f t="shared" si="3"/>
        <v>Sauda Motorsportklubb*</v>
      </c>
      <c r="B17" s="38">
        <f t="shared" si="4"/>
        <v>19</v>
      </c>
      <c r="C17" s="40">
        <f t="shared" si="0"/>
        <v>2.342786683107275</v>
      </c>
      <c r="D17" s="41">
        <f t="shared" si="5"/>
        <v>6641.8002466091248</v>
      </c>
      <c r="E17" s="15"/>
      <c r="F17" s="41">
        <f t="shared" si="6"/>
        <v>3150</v>
      </c>
      <c r="G17" s="41"/>
      <c r="H17" s="41"/>
      <c r="I17" s="41">
        <f t="shared" si="7"/>
        <v>49</v>
      </c>
      <c r="J17" s="41"/>
      <c r="K17" s="41">
        <f t="shared" si="1"/>
        <v>9791.8002466091239</v>
      </c>
      <c r="L17" s="41"/>
      <c r="M17" s="84"/>
      <c r="N17" s="102">
        <v>9800</v>
      </c>
      <c r="O17" s="87"/>
      <c r="P17" s="24"/>
      <c r="Q17" s="25"/>
      <c r="R17" s="24"/>
      <c r="S17" s="29"/>
      <c r="T17" s="33"/>
      <c r="U17" s="41">
        <v>10300</v>
      </c>
      <c r="V17" s="6"/>
      <c r="W17" s="6"/>
      <c r="X17" s="6"/>
      <c r="Y17" s="6"/>
      <c r="AA17" s="77">
        <f t="shared" si="2"/>
        <v>68</v>
      </c>
      <c r="AB17" s="258"/>
      <c r="AC17" s="80" t="s">
        <v>57</v>
      </c>
      <c r="AD17" s="80" t="s">
        <v>58</v>
      </c>
      <c r="AE17" s="256" t="s">
        <v>23</v>
      </c>
      <c r="AF17" s="251"/>
      <c r="AG17" s="72">
        <v>0</v>
      </c>
      <c r="AH17" s="72">
        <v>0</v>
      </c>
      <c r="AI17" s="72">
        <v>3</v>
      </c>
      <c r="AJ17" s="72">
        <v>2</v>
      </c>
      <c r="AK17" s="72">
        <v>9</v>
      </c>
      <c r="AL17" s="72">
        <v>14</v>
      </c>
      <c r="AM17" s="72">
        <v>0</v>
      </c>
      <c r="AN17" s="72">
        <v>4</v>
      </c>
      <c r="AO17" s="257">
        <v>12</v>
      </c>
      <c r="AP17" s="251"/>
      <c r="AQ17" s="72">
        <v>16</v>
      </c>
      <c r="AR17" s="72">
        <v>22</v>
      </c>
      <c r="AS17" s="72">
        <v>54</v>
      </c>
      <c r="AT17" s="71">
        <v>68</v>
      </c>
    </row>
    <row r="18" spans="1:46" ht="38.25" x14ac:dyDescent="0.25">
      <c r="A18" s="31" t="str">
        <f t="shared" si="3"/>
        <v>Sauda Orienteringsklubb*</v>
      </c>
      <c r="B18" s="38">
        <f t="shared" si="4"/>
        <v>20</v>
      </c>
      <c r="C18" s="40">
        <f t="shared" si="0"/>
        <v>2.466091245376079</v>
      </c>
      <c r="D18" s="41">
        <f t="shared" si="5"/>
        <v>6991.3686806411843</v>
      </c>
      <c r="E18" s="15"/>
      <c r="F18" s="41">
        <f t="shared" si="6"/>
        <v>3150</v>
      </c>
      <c r="G18" s="41"/>
      <c r="H18" s="41"/>
      <c r="I18" s="41">
        <f t="shared" si="7"/>
        <v>38</v>
      </c>
      <c r="J18" s="41"/>
      <c r="K18" s="41">
        <f t="shared" si="1"/>
        <v>10141.368680641184</v>
      </c>
      <c r="L18" s="41"/>
      <c r="M18" s="84">
        <v>0</v>
      </c>
      <c r="N18" s="101">
        <v>10100</v>
      </c>
      <c r="O18" s="87">
        <v>-36076.67</v>
      </c>
      <c r="P18" s="24">
        <v>55838</v>
      </c>
      <c r="Q18" s="25">
        <v>52726</v>
      </c>
      <c r="R18" s="24">
        <v>53700</v>
      </c>
      <c r="S18" s="29">
        <v>-21397</v>
      </c>
      <c r="T18" s="33">
        <v>0</v>
      </c>
      <c r="U18" s="41">
        <v>9600</v>
      </c>
      <c r="V18" s="6"/>
      <c r="W18" s="6"/>
      <c r="X18" s="6"/>
      <c r="Y18" s="6"/>
      <c r="AA18" s="77">
        <f t="shared" si="2"/>
        <v>58</v>
      </c>
      <c r="AB18" s="258"/>
      <c r="AC18" s="80" t="s">
        <v>59</v>
      </c>
      <c r="AD18" s="80" t="s">
        <v>60</v>
      </c>
      <c r="AE18" s="256" t="s">
        <v>23</v>
      </c>
      <c r="AF18" s="251"/>
      <c r="AG18" s="72">
        <v>2</v>
      </c>
      <c r="AH18" s="72">
        <v>3</v>
      </c>
      <c r="AI18" s="72">
        <v>6</v>
      </c>
      <c r="AJ18" s="72">
        <v>0</v>
      </c>
      <c r="AK18" s="72">
        <v>12</v>
      </c>
      <c r="AL18" s="72">
        <v>23</v>
      </c>
      <c r="AM18" s="72">
        <v>0</v>
      </c>
      <c r="AN18" s="72">
        <v>4</v>
      </c>
      <c r="AO18" s="257">
        <v>5</v>
      </c>
      <c r="AP18" s="251"/>
      <c r="AQ18" s="72">
        <v>0</v>
      </c>
      <c r="AR18" s="72">
        <v>26</v>
      </c>
      <c r="AS18" s="72">
        <v>35</v>
      </c>
      <c r="AT18" s="71">
        <v>58</v>
      </c>
    </row>
    <row r="19" spans="1:46" ht="38.25" x14ac:dyDescent="0.25">
      <c r="A19" s="31" t="str">
        <f t="shared" si="3"/>
        <v>Sauda Pistolklubb*</v>
      </c>
      <c r="B19" s="38">
        <f t="shared" si="4"/>
        <v>0</v>
      </c>
      <c r="C19" s="40">
        <f t="shared" si="0"/>
        <v>0</v>
      </c>
      <c r="D19" s="41">
        <f t="shared" si="5"/>
        <v>0</v>
      </c>
      <c r="E19" s="15"/>
      <c r="F19" s="41">
        <f t="shared" si="6"/>
        <v>3150</v>
      </c>
      <c r="G19" s="41"/>
      <c r="H19" s="41"/>
      <c r="I19" s="41">
        <f t="shared" si="7"/>
        <v>16</v>
      </c>
      <c r="J19" s="41"/>
      <c r="K19" s="41">
        <f t="shared" si="1"/>
        <v>3150</v>
      </c>
      <c r="L19" s="41"/>
      <c r="M19" s="84">
        <v>0</v>
      </c>
      <c r="N19" s="101">
        <v>3200</v>
      </c>
      <c r="O19" s="87"/>
      <c r="P19" s="24"/>
      <c r="Q19" s="25"/>
      <c r="R19" s="24"/>
      <c r="S19" s="29"/>
      <c r="U19" s="46">
        <v>3500</v>
      </c>
      <c r="V19" s="6"/>
      <c r="W19" s="6"/>
      <c r="X19" s="6"/>
      <c r="Y19" s="6"/>
      <c r="AA19" s="77">
        <f t="shared" si="2"/>
        <v>16</v>
      </c>
      <c r="AB19" s="258"/>
      <c r="AC19" s="80" t="s">
        <v>61</v>
      </c>
      <c r="AD19" s="80" t="s">
        <v>62</v>
      </c>
      <c r="AE19" s="256" t="s">
        <v>23</v>
      </c>
      <c r="AF19" s="251"/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257">
        <v>0</v>
      </c>
      <c r="AP19" s="251"/>
      <c r="AQ19" s="72">
        <v>0</v>
      </c>
      <c r="AR19" s="72">
        <v>16</v>
      </c>
      <c r="AS19" s="72">
        <v>16</v>
      </c>
      <c r="AT19" s="71">
        <v>16</v>
      </c>
    </row>
    <row r="20" spans="1:46" ht="38.25" x14ac:dyDescent="0.25">
      <c r="A20" s="31" t="str">
        <f t="shared" si="3"/>
        <v>Sauda Skiskytterlag*</v>
      </c>
      <c r="B20" s="38">
        <f t="shared" si="4"/>
        <v>2</v>
      </c>
      <c r="C20" s="40">
        <f t="shared" si="0"/>
        <v>0.24660912453760789</v>
      </c>
      <c r="D20" s="41">
        <f t="shared" si="5"/>
        <v>699.1368680641184</v>
      </c>
      <c r="E20" s="15"/>
      <c r="F20" s="41">
        <f t="shared" si="6"/>
        <v>3150</v>
      </c>
      <c r="G20" s="41"/>
      <c r="H20" s="41"/>
      <c r="I20" s="41">
        <f t="shared" si="7"/>
        <v>8</v>
      </c>
      <c r="J20" s="41"/>
      <c r="K20" s="41">
        <f t="shared" si="1"/>
        <v>3849.1368680641185</v>
      </c>
      <c r="L20" s="41"/>
      <c r="M20" s="84"/>
      <c r="N20" s="101">
        <v>3900</v>
      </c>
      <c r="O20" s="87"/>
      <c r="P20" s="24"/>
      <c r="Q20" s="25"/>
      <c r="R20" s="24"/>
      <c r="S20" s="29"/>
      <c r="U20" s="41">
        <v>4100</v>
      </c>
      <c r="V20" s="6"/>
      <c r="W20" s="6"/>
      <c r="X20" s="6"/>
      <c r="Y20" s="6"/>
      <c r="AA20" s="77">
        <f t="shared" si="2"/>
        <v>10</v>
      </c>
      <c r="AB20" s="258"/>
      <c r="AC20" s="80" t="s">
        <v>63</v>
      </c>
      <c r="AD20" s="80" t="s">
        <v>64</v>
      </c>
      <c r="AE20" s="256" t="s">
        <v>23</v>
      </c>
      <c r="AF20" s="251"/>
      <c r="AG20" s="72">
        <v>0</v>
      </c>
      <c r="AH20" s="72">
        <v>0</v>
      </c>
      <c r="AI20" s="72">
        <v>0</v>
      </c>
      <c r="AJ20" s="72">
        <v>1</v>
      </c>
      <c r="AK20" s="72">
        <v>1</v>
      </c>
      <c r="AL20" s="72">
        <v>2</v>
      </c>
      <c r="AM20" s="72">
        <v>0</v>
      </c>
      <c r="AN20" s="72">
        <v>0</v>
      </c>
      <c r="AO20" s="257">
        <v>2</v>
      </c>
      <c r="AP20" s="251"/>
      <c r="AQ20" s="72">
        <v>1</v>
      </c>
      <c r="AR20" s="72">
        <v>5</v>
      </c>
      <c r="AS20" s="72">
        <v>8</v>
      </c>
      <c r="AT20" s="71">
        <v>10</v>
      </c>
    </row>
    <row r="21" spans="1:46" ht="38.25" x14ac:dyDescent="0.25">
      <c r="A21" s="31" t="str">
        <f t="shared" si="3"/>
        <v>Sauda Sykkelklubb*</v>
      </c>
      <c r="B21" s="38">
        <f t="shared" si="4"/>
        <v>13</v>
      </c>
      <c r="C21" s="40">
        <f t="shared" si="0"/>
        <v>1.6029593094944512</v>
      </c>
      <c r="D21" s="41">
        <f t="shared" si="5"/>
        <v>4544.3896424167697</v>
      </c>
      <c r="E21" s="15"/>
      <c r="F21" s="41">
        <f t="shared" si="6"/>
        <v>3150</v>
      </c>
      <c r="G21" s="41"/>
      <c r="H21" s="41"/>
      <c r="I21" s="41">
        <f t="shared" si="7"/>
        <v>125</v>
      </c>
      <c r="J21" s="41"/>
      <c r="K21" s="41">
        <f t="shared" si="1"/>
        <v>7694.3896424167697</v>
      </c>
      <c r="L21" s="41"/>
      <c r="M21" s="84"/>
      <c r="N21" s="101">
        <v>7700</v>
      </c>
      <c r="O21" s="87"/>
      <c r="P21" s="24"/>
      <c r="Q21" s="25"/>
      <c r="R21" s="24"/>
      <c r="S21" s="29"/>
      <c r="U21" s="41">
        <v>7700</v>
      </c>
      <c r="V21" s="6"/>
      <c r="W21" s="6"/>
      <c r="X21" s="6"/>
      <c r="Y21" s="6"/>
      <c r="AA21" s="77">
        <f t="shared" si="2"/>
        <v>138</v>
      </c>
      <c r="AB21" s="258"/>
      <c r="AC21" s="80" t="s">
        <v>65</v>
      </c>
      <c r="AD21" s="80" t="s">
        <v>66</v>
      </c>
      <c r="AE21" s="256" t="s">
        <v>23</v>
      </c>
      <c r="AF21" s="251"/>
      <c r="AG21" s="72">
        <v>0</v>
      </c>
      <c r="AH21" s="72">
        <v>2</v>
      </c>
      <c r="AI21" s="72">
        <v>2</v>
      </c>
      <c r="AJ21" s="72">
        <v>5</v>
      </c>
      <c r="AK21" s="72">
        <v>21</v>
      </c>
      <c r="AL21" s="72">
        <v>30</v>
      </c>
      <c r="AM21" s="72">
        <v>0</v>
      </c>
      <c r="AN21" s="72">
        <v>2</v>
      </c>
      <c r="AO21" s="257">
        <v>7</v>
      </c>
      <c r="AP21" s="251"/>
      <c r="AQ21" s="72">
        <v>9</v>
      </c>
      <c r="AR21" s="72">
        <v>90</v>
      </c>
      <c r="AS21" s="72">
        <v>108</v>
      </c>
      <c r="AT21" s="71">
        <v>138</v>
      </c>
    </row>
    <row r="22" spans="1:46" ht="38.25" x14ac:dyDescent="0.25">
      <c r="A22" s="31" t="str">
        <f t="shared" si="3"/>
        <v>Sauda Turnforening</v>
      </c>
      <c r="B22" s="38">
        <f t="shared" si="4"/>
        <v>161</v>
      </c>
      <c r="C22" s="40">
        <f t="shared" si="0"/>
        <v>19.852034525277436</v>
      </c>
      <c r="D22" s="41">
        <f t="shared" si="5"/>
        <v>56280.517879161533</v>
      </c>
      <c r="E22" s="15"/>
      <c r="F22" s="41">
        <f t="shared" si="6"/>
        <v>3150</v>
      </c>
      <c r="G22" s="41"/>
      <c r="H22" s="41"/>
      <c r="I22" s="41">
        <f t="shared" si="7"/>
        <v>221</v>
      </c>
      <c r="J22" s="41"/>
      <c r="K22" s="41">
        <f t="shared" si="1"/>
        <v>59430.517879161533</v>
      </c>
      <c r="L22" s="41"/>
      <c r="M22" s="84"/>
      <c r="N22" s="101">
        <v>59400</v>
      </c>
      <c r="O22" s="87"/>
      <c r="P22" s="24"/>
      <c r="Q22" s="25"/>
      <c r="R22" s="24"/>
      <c r="S22" s="29"/>
      <c r="U22" s="41">
        <v>54300</v>
      </c>
      <c r="V22" s="6"/>
      <c r="W22" s="6"/>
      <c r="X22" s="6"/>
      <c r="Y22" s="6"/>
      <c r="AA22" s="77">
        <f t="shared" si="2"/>
        <v>382</v>
      </c>
      <c r="AB22" s="259"/>
      <c r="AC22" s="80" t="s">
        <v>67</v>
      </c>
      <c r="AD22" s="80" t="s">
        <v>68</v>
      </c>
      <c r="AE22" s="256" t="s">
        <v>23</v>
      </c>
      <c r="AF22" s="251"/>
      <c r="AG22" s="72">
        <v>5</v>
      </c>
      <c r="AH22" s="72">
        <v>61</v>
      </c>
      <c r="AI22" s="72">
        <v>20</v>
      </c>
      <c r="AJ22" s="72">
        <v>17</v>
      </c>
      <c r="AK22" s="72">
        <v>79</v>
      </c>
      <c r="AL22" s="72">
        <v>182</v>
      </c>
      <c r="AM22" s="72">
        <v>9</v>
      </c>
      <c r="AN22" s="72">
        <v>53</v>
      </c>
      <c r="AO22" s="257">
        <v>13</v>
      </c>
      <c r="AP22" s="251"/>
      <c r="AQ22" s="72">
        <v>28</v>
      </c>
      <c r="AR22" s="72">
        <v>97</v>
      </c>
      <c r="AS22" s="72">
        <v>200</v>
      </c>
      <c r="AT22" s="71">
        <v>382</v>
      </c>
    </row>
    <row r="23" spans="1:46" ht="15.75" x14ac:dyDescent="0.25">
      <c r="A23" s="64" t="s">
        <v>12</v>
      </c>
      <c r="B23" s="90">
        <v>34</v>
      </c>
      <c r="C23" s="40">
        <f>SUM(B23*100)/$B$24</f>
        <v>4.1923551171393338</v>
      </c>
      <c r="D23" s="91">
        <f t="shared" si="5"/>
        <v>11885.326757090013</v>
      </c>
      <c r="E23" s="90"/>
      <c r="F23" s="41">
        <f t="shared" si="6"/>
        <v>3150</v>
      </c>
      <c r="G23" s="91"/>
      <c r="H23" s="91"/>
      <c r="I23" s="91"/>
      <c r="J23" s="91"/>
      <c r="K23" s="41">
        <f t="shared" si="1"/>
        <v>15035.326757090013</v>
      </c>
      <c r="L23" s="91"/>
      <c r="M23" s="92"/>
      <c r="N23" s="103">
        <v>15000</v>
      </c>
      <c r="O23" s="93" t="e">
        <f>#REF!-#REF!</f>
        <v>#REF!</v>
      </c>
      <c r="P23" s="94">
        <v>7168</v>
      </c>
      <c r="Q23" s="95">
        <v>8593</v>
      </c>
      <c r="R23" s="94">
        <v>6600</v>
      </c>
      <c r="S23" s="96">
        <v>-5438</v>
      </c>
      <c r="T23" s="97"/>
      <c r="U23" s="91">
        <v>13700</v>
      </c>
      <c r="V23" s="108"/>
      <c r="W23" s="108"/>
      <c r="X23" s="108"/>
      <c r="Y23" s="108"/>
      <c r="Z23" s="65"/>
      <c r="AB23" s="252" t="s">
        <v>36</v>
      </c>
      <c r="AC23" s="254"/>
      <c r="AD23" s="251"/>
      <c r="AE23" s="255" t="s">
        <v>50</v>
      </c>
      <c r="AF23" s="251"/>
      <c r="AG23" s="71">
        <v>20</v>
      </c>
      <c r="AH23" s="71">
        <v>197</v>
      </c>
      <c r="AI23" s="71">
        <v>147</v>
      </c>
      <c r="AJ23" s="71">
        <v>47</v>
      </c>
      <c r="AK23" s="71">
        <v>306</v>
      </c>
      <c r="AL23" s="71">
        <v>717</v>
      </c>
      <c r="AM23" s="71">
        <v>20</v>
      </c>
      <c r="AN23" s="71">
        <v>203</v>
      </c>
      <c r="AO23" s="253">
        <v>190</v>
      </c>
      <c r="AP23" s="251"/>
      <c r="AQ23" s="71">
        <v>103</v>
      </c>
      <c r="AR23" s="71">
        <v>574</v>
      </c>
      <c r="AS23" s="71">
        <v>1090</v>
      </c>
      <c r="AT23" s="71">
        <v>1807</v>
      </c>
    </row>
    <row r="24" spans="1:46" ht="16.5" thickBot="1" x14ac:dyDescent="0.3">
      <c r="A24" s="36" t="s">
        <v>1</v>
      </c>
      <c r="B24" s="15">
        <f>SUM(B14:B23)</f>
        <v>811</v>
      </c>
      <c r="C24" s="40">
        <f>SUM(C14:C23)</f>
        <v>99.999999999999986</v>
      </c>
      <c r="D24" s="42">
        <f>SUM(D14:D23)</f>
        <v>283499.99999999994</v>
      </c>
      <c r="E24" s="42">
        <f>SUM(E14:E23)</f>
        <v>0</v>
      </c>
      <c r="F24" s="42">
        <f>SUM(F12:F23)</f>
        <v>31500</v>
      </c>
      <c r="G24" s="47">
        <f>SUM(G15:G23)</f>
        <v>0</v>
      </c>
      <c r="H24" s="47">
        <f>SUM(H15:H23)</f>
        <v>0</v>
      </c>
      <c r="I24" s="47">
        <f>SUM(I15:I23)</f>
        <v>978</v>
      </c>
      <c r="J24" s="47">
        <f>SUM(J15:J23)</f>
        <v>0</v>
      </c>
      <c r="K24" s="47">
        <f>SUM(K13:K23)</f>
        <v>400000</v>
      </c>
      <c r="L24" s="47">
        <f>SUM(L15:L23)</f>
        <v>0</v>
      </c>
      <c r="M24" s="85">
        <f>SUM(M15:M23)</f>
        <v>0</v>
      </c>
      <c r="N24" s="104">
        <f>SUM(N13:N23)</f>
        <v>400000</v>
      </c>
      <c r="O24" s="88"/>
      <c r="P24" s="33"/>
      <c r="Q24" s="34"/>
      <c r="R24" s="33"/>
      <c r="S24" s="35">
        <v>7012</v>
      </c>
      <c r="T24" s="8"/>
      <c r="U24" s="8"/>
      <c r="V24" s="8"/>
      <c r="W24" s="8"/>
      <c r="X24" s="8"/>
      <c r="Y24" s="8"/>
    </row>
    <row r="25" spans="1:46" ht="15.75" x14ac:dyDescent="0.25">
      <c r="A25" s="3" t="s">
        <v>20</v>
      </c>
      <c r="B25" s="41">
        <f>I24+B24</f>
        <v>1789</v>
      </c>
      <c r="C25" s="15"/>
      <c r="D25" s="3"/>
      <c r="E25" s="3"/>
      <c r="F25" s="3"/>
      <c r="G25" s="3"/>
      <c r="H25" s="3"/>
      <c r="I25" s="3"/>
      <c r="J25" s="3"/>
      <c r="K25" s="3"/>
      <c r="L25" s="3"/>
      <c r="M25" s="3"/>
      <c r="N25" s="99"/>
      <c r="O25" s="30"/>
      <c r="P25" s="27">
        <f>SUM(P15:P23)</f>
        <v>137648</v>
      </c>
      <c r="Q25" s="26">
        <f>SUM(Q13:Q23)</f>
        <v>141599</v>
      </c>
      <c r="R25" s="26">
        <f>SUM(R13:R23)</f>
        <v>135400</v>
      </c>
      <c r="S25" s="32">
        <v>11000</v>
      </c>
      <c r="T25">
        <f>SUM(T13:T23)</f>
        <v>0</v>
      </c>
    </row>
    <row r="26" spans="1:46" ht="15.75" x14ac:dyDescent="0.25">
      <c r="A26" s="3" t="s">
        <v>23</v>
      </c>
      <c r="C26" s="3"/>
      <c r="D26" s="17" t="s">
        <v>23</v>
      </c>
      <c r="E26" s="17"/>
      <c r="F26" s="17" t="s">
        <v>23</v>
      </c>
      <c r="G26" s="17"/>
      <c r="H26" s="3"/>
      <c r="I26" s="3"/>
      <c r="J26" s="3"/>
      <c r="K26" s="8"/>
      <c r="L26" s="3"/>
      <c r="M26" s="3"/>
      <c r="N26" s="99"/>
      <c r="O26" s="3"/>
    </row>
    <row r="27" spans="1:46" ht="15" x14ac:dyDescent="0.2">
      <c r="A27" s="3" t="s">
        <v>44</v>
      </c>
      <c r="B27" s="3"/>
      <c r="C27" s="3"/>
      <c r="D27" s="8"/>
      <c r="E27" s="8"/>
      <c r="F27" s="8"/>
      <c r="G27" s="3"/>
      <c r="H27" s="3"/>
      <c r="I27" s="3"/>
      <c r="J27" s="3"/>
      <c r="K27" s="3"/>
      <c r="L27" s="3"/>
      <c r="M27" s="3"/>
      <c r="N27" s="99"/>
      <c r="O27" s="3"/>
    </row>
    <row r="28" spans="1:46" ht="15" x14ac:dyDescent="0.2">
      <c r="A28" s="3" t="s">
        <v>45</v>
      </c>
      <c r="B28" s="3"/>
      <c r="C28" s="3"/>
      <c r="D28" s="3"/>
      <c r="E28" s="3"/>
      <c r="F28" s="8"/>
      <c r="G28" s="3"/>
      <c r="H28" s="3"/>
      <c r="I28" s="3"/>
      <c r="J28" s="3"/>
      <c r="K28" s="3"/>
      <c r="L28" s="3"/>
      <c r="M28" s="3"/>
      <c r="N28" s="99"/>
      <c r="O28" s="3"/>
    </row>
    <row r="29" spans="1:46" ht="15.75" x14ac:dyDescent="0.25">
      <c r="A29" s="105" t="s">
        <v>73</v>
      </c>
      <c r="B29" s="3"/>
      <c r="C29" s="3"/>
      <c r="D29" s="3"/>
      <c r="E29" s="3"/>
      <c r="F29" s="3"/>
      <c r="O29" s="3"/>
    </row>
    <row r="30" spans="1:46" ht="15" x14ac:dyDescent="0.2">
      <c r="A30" s="3"/>
      <c r="B30" s="3"/>
      <c r="C30" s="3"/>
      <c r="D30" s="3"/>
      <c r="E30" s="3"/>
      <c r="F30" s="3"/>
    </row>
    <row r="31" spans="1:46" ht="15" x14ac:dyDescent="0.2">
      <c r="B31" s="3"/>
      <c r="C31" s="3"/>
      <c r="D31" s="3"/>
      <c r="E31" s="3"/>
      <c r="F31" s="3"/>
    </row>
  </sheetData>
  <mergeCells count="30">
    <mergeCell ref="AE11:AF11"/>
    <mergeCell ref="AG11:AL11"/>
    <mergeCell ref="AM11:AS11"/>
    <mergeCell ref="AT11:AT12"/>
    <mergeCell ref="AE12:AF12"/>
    <mergeCell ref="AO12:AP12"/>
    <mergeCell ref="AE19:AF19"/>
    <mergeCell ref="AO19:AP19"/>
    <mergeCell ref="AE14:AF14"/>
    <mergeCell ref="AO14:AP14"/>
    <mergeCell ref="AE15:AF15"/>
    <mergeCell ref="AO15:AP15"/>
    <mergeCell ref="AE16:AF16"/>
    <mergeCell ref="AO16:AP16"/>
    <mergeCell ref="AE22:AF22"/>
    <mergeCell ref="AO22:AP22"/>
    <mergeCell ref="AB23:AD23"/>
    <mergeCell ref="AE23:AF23"/>
    <mergeCell ref="AO23:AP23"/>
    <mergeCell ref="AB13:AB22"/>
    <mergeCell ref="AE13:AF13"/>
    <mergeCell ref="AO13:AP13"/>
    <mergeCell ref="AE20:AF20"/>
    <mergeCell ref="AO20:AP20"/>
    <mergeCell ref="AE17:AF17"/>
    <mergeCell ref="AE21:AF21"/>
    <mergeCell ref="AO21:AP21"/>
    <mergeCell ref="AO17:AP17"/>
    <mergeCell ref="AE18:AF18"/>
    <mergeCell ref="AO18:AP18"/>
  </mergeCells>
  <printOptions gridLines="1"/>
  <pageMargins left="0.7" right="0.7" top="0.75" bottom="0.75" header="0.3" footer="0.3"/>
  <pageSetup paperSize="9" scale="61" orientation="landscape" r:id="rId1"/>
  <headerFooter alignWithMargins="0">
    <oddHeader>&amp;CFordeling av idrettsmidler 2018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6575-119F-47B5-A18C-244EF15E5D51}">
  <dimension ref="B2:S12"/>
  <sheetViews>
    <sheetView zoomScale="80" zoomScaleNormal="80" workbookViewId="0"/>
  </sheetViews>
  <sheetFormatPr baseColWidth="10" defaultColWidth="10.7109375" defaultRowHeight="12.75" x14ac:dyDescent="0.2"/>
  <sheetData>
    <row r="2" spans="2:19" x14ac:dyDescent="0.2">
      <c r="D2" s="62" t="s">
        <v>41</v>
      </c>
      <c r="E2" s="62" t="s">
        <v>47</v>
      </c>
      <c r="F2" s="62" t="s">
        <v>37</v>
      </c>
      <c r="G2" s="63" t="s">
        <v>42</v>
      </c>
      <c r="H2" s="62" t="s">
        <v>38</v>
      </c>
      <c r="I2" s="62" t="s">
        <v>39</v>
      </c>
      <c r="J2" s="62" t="s">
        <v>40</v>
      </c>
      <c r="K2" s="62" t="s">
        <v>1</v>
      </c>
      <c r="L2" s="62" t="s">
        <v>37</v>
      </c>
      <c r="M2" s="63" t="s">
        <v>42</v>
      </c>
      <c r="N2" s="62" t="s">
        <v>38</v>
      </c>
      <c r="O2" s="62" t="s">
        <v>39</v>
      </c>
      <c r="P2" s="62" t="s">
        <v>40</v>
      </c>
      <c r="Q2" s="62" t="s">
        <v>1</v>
      </c>
      <c r="R2" s="62" t="s">
        <v>43</v>
      </c>
    </row>
    <row r="3" spans="2:19" ht="51" x14ac:dyDescent="0.2">
      <c r="B3" s="57"/>
      <c r="C3" s="55" t="s">
        <v>27</v>
      </c>
      <c r="D3" s="55">
        <f>SUM(F3:H3)+SUM(L3:N3)</f>
        <v>37</v>
      </c>
      <c r="E3" s="55">
        <f>SUM(I3:J3)+SUM(O3:P3)</f>
        <v>70</v>
      </c>
      <c r="F3" s="56">
        <v>11</v>
      </c>
      <c r="G3" s="56">
        <v>8</v>
      </c>
      <c r="H3" s="56">
        <v>2</v>
      </c>
      <c r="I3" s="56">
        <v>0</v>
      </c>
      <c r="J3" s="56">
        <v>33</v>
      </c>
      <c r="K3" s="56">
        <v>54</v>
      </c>
      <c r="L3" s="56">
        <v>6</v>
      </c>
      <c r="M3" s="56">
        <v>8</v>
      </c>
      <c r="N3" s="56">
        <v>2</v>
      </c>
      <c r="O3" s="56">
        <v>0</v>
      </c>
      <c r="P3" s="56">
        <v>37</v>
      </c>
      <c r="Q3" s="56">
        <v>53</v>
      </c>
      <c r="R3" s="54">
        <v>107</v>
      </c>
      <c r="S3" s="58"/>
    </row>
    <row r="4" spans="2:19" ht="38.25" x14ac:dyDescent="0.2">
      <c r="B4" s="57"/>
      <c r="C4" s="55" t="s">
        <v>28</v>
      </c>
      <c r="D4" s="55">
        <f t="shared" ref="D4:D11" si="0">SUM(F4:H4)+SUM(L4:N4)</f>
        <v>623</v>
      </c>
      <c r="E4" s="55">
        <f t="shared" ref="E4:E11" si="1">SUM(I4:J4)+SUM(O4:P4)</f>
        <v>256</v>
      </c>
      <c r="F4" s="56">
        <v>3</v>
      </c>
      <c r="G4" s="56">
        <v>134</v>
      </c>
      <c r="H4" s="56">
        <v>154</v>
      </c>
      <c r="I4" s="56">
        <v>30</v>
      </c>
      <c r="J4" s="56">
        <v>70</v>
      </c>
      <c r="K4" s="56">
        <v>391</v>
      </c>
      <c r="L4" s="56">
        <v>4</v>
      </c>
      <c r="M4" s="56">
        <v>153</v>
      </c>
      <c r="N4" s="56">
        <v>175</v>
      </c>
      <c r="O4" s="56">
        <v>55</v>
      </c>
      <c r="P4" s="56">
        <v>101</v>
      </c>
      <c r="Q4" s="56">
        <v>488</v>
      </c>
      <c r="R4" s="54">
        <v>879</v>
      </c>
      <c r="S4" s="58"/>
    </row>
    <row r="5" spans="2:19" ht="51" x14ac:dyDescent="0.2">
      <c r="B5" s="57"/>
      <c r="C5" s="55" t="s">
        <v>29</v>
      </c>
      <c r="D5" s="55">
        <f t="shared" si="0"/>
        <v>19</v>
      </c>
      <c r="E5" s="55">
        <f t="shared" si="1"/>
        <v>38</v>
      </c>
      <c r="F5" s="56">
        <v>2</v>
      </c>
      <c r="G5" s="56">
        <v>5</v>
      </c>
      <c r="H5" s="56">
        <v>3</v>
      </c>
      <c r="I5" s="56">
        <v>0</v>
      </c>
      <c r="J5" s="56">
        <v>12</v>
      </c>
      <c r="K5" s="56">
        <v>22</v>
      </c>
      <c r="L5" s="56">
        <v>1</v>
      </c>
      <c r="M5" s="56">
        <v>5</v>
      </c>
      <c r="N5" s="56">
        <v>3</v>
      </c>
      <c r="O5" s="56">
        <v>0</v>
      </c>
      <c r="P5" s="56">
        <v>26</v>
      </c>
      <c r="Q5" s="56">
        <v>35</v>
      </c>
      <c r="R5" s="54">
        <v>57</v>
      </c>
      <c r="S5" s="58"/>
    </row>
    <row r="6" spans="2:19" ht="51" x14ac:dyDescent="0.2">
      <c r="B6" s="57"/>
      <c r="C6" s="55" t="s">
        <v>30</v>
      </c>
      <c r="D6" s="55">
        <f t="shared" si="0"/>
        <v>0</v>
      </c>
      <c r="E6" s="55">
        <f t="shared" si="1"/>
        <v>18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18</v>
      </c>
      <c r="Q6" s="56">
        <v>18</v>
      </c>
      <c r="R6" s="54">
        <v>18</v>
      </c>
      <c r="S6" s="58"/>
    </row>
    <row r="7" spans="2:19" ht="51" x14ac:dyDescent="0.2">
      <c r="B7" s="57"/>
      <c r="C7" s="55" t="s">
        <v>31</v>
      </c>
      <c r="D7" s="55">
        <f t="shared" si="0"/>
        <v>158</v>
      </c>
      <c r="E7" s="55">
        <f t="shared" si="1"/>
        <v>199</v>
      </c>
      <c r="F7" s="56">
        <v>9</v>
      </c>
      <c r="G7" s="56">
        <v>68</v>
      </c>
      <c r="H7" s="56">
        <v>20</v>
      </c>
      <c r="I7" s="56">
        <v>11</v>
      </c>
      <c r="J7" s="56">
        <v>77</v>
      </c>
      <c r="K7" s="56">
        <v>185</v>
      </c>
      <c r="L7" s="56">
        <v>10</v>
      </c>
      <c r="M7" s="56">
        <v>31</v>
      </c>
      <c r="N7" s="56">
        <v>20</v>
      </c>
      <c r="O7" s="56">
        <v>19</v>
      </c>
      <c r="P7" s="56">
        <v>92</v>
      </c>
      <c r="Q7" s="56">
        <v>172</v>
      </c>
      <c r="R7" s="54">
        <v>357</v>
      </c>
      <c r="S7" s="58"/>
    </row>
    <row r="8" spans="2:19" ht="51" x14ac:dyDescent="0.2">
      <c r="B8" s="57"/>
      <c r="C8" s="55" t="s">
        <v>32</v>
      </c>
      <c r="D8" s="55">
        <f t="shared" si="0"/>
        <v>2</v>
      </c>
      <c r="E8" s="55">
        <f t="shared" si="1"/>
        <v>9</v>
      </c>
      <c r="F8" s="56">
        <v>0</v>
      </c>
      <c r="G8" s="56">
        <v>0</v>
      </c>
      <c r="H8" s="56">
        <v>0</v>
      </c>
      <c r="I8" s="56">
        <v>1</v>
      </c>
      <c r="J8" s="56">
        <v>2</v>
      </c>
      <c r="K8" s="56">
        <v>3</v>
      </c>
      <c r="L8" s="56">
        <v>0</v>
      </c>
      <c r="M8" s="56">
        <v>0</v>
      </c>
      <c r="N8" s="56">
        <v>2</v>
      </c>
      <c r="O8" s="56">
        <v>2</v>
      </c>
      <c r="P8" s="56">
        <v>4</v>
      </c>
      <c r="Q8" s="56">
        <v>8</v>
      </c>
      <c r="R8" s="54">
        <v>11</v>
      </c>
      <c r="S8" s="58"/>
    </row>
    <row r="9" spans="2:19" ht="51" x14ac:dyDescent="0.2">
      <c r="B9" s="57"/>
      <c r="C9" s="55" t="s">
        <v>33</v>
      </c>
      <c r="D9" s="55">
        <f t="shared" si="0"/>
        <v>13</v>
      </c>
      <c r="E9" s="55">
        <f t="shared" si="1"/>
        <v>93</v>
      </c>
      <c r="F9" s="56">
        <v>0</v>
      </c>
      <c r="G9" s="56">
        <v>2</v>
      </c>
      <c r="H9" s="56">
        <v>2</v>
      </c>
      <c r="I9" s="56">
        <v>5</v>
      </c>
      <c r="J9" s="56">
        <v>23</v>
      </c>
      <c r="K9" s="56">
        <v>32</v>
      </c>
      <c r="L9" s="56">
        <v>0</v>
      </c>
      <c r="M9" s="56">
        <v>2</v>
      </c>
      <c r="N9" s="56">
        <v>7</v>
      </c>
      <c r="O9" s="56">
        <v>9</v>
      </c>
      <c r="P9" s="56">
        <v>56</v>
      </c>
      <c r="Q9" s="56">
        <v>74</v>
      </c>
      <c r="R9" s="54">
        <v>106</v>
      </c>
      <c r="S9" s="58"/>
    </row>
    <row r="10" spans="2:19" ht="51" x14ac:dyDescent="0.2">
      <c r="B10" s="57"/>
      <c r="C10" s="55" t="s">
        <v>34</v>
      </c>
      <c r="D10" s="55">
        <f t="shared" si="0"/>
        <v>21</v>
      </c>
      <c r="E10" s="55">
        <f t="shared" si="1"/>
        <v>43</v>
      </c>
      <c r="F10" s="56">
        <v>0</v>
      </c>
      <c r="G10" s="56">
        <v>0</v>
      </c>
      <c r="H10" s="56">
        <v>3</v>
      </c>
      <c r="I10" s="56">
        <v>2</v>
      </c>
      <c r="J10" s="56">
        <v>9</v>
      </c>
      <c r="K10" s="56">
        <v>14</v>
      </c>
      <c r="L10" s="56">
        <v>0</v>
      </c>
      <c r="M10" s="56">
        <v>4</v>
      </c>
      <c r="N10" s="56">
        <v>14</v>
      </c>
      <c r="O10" s="56">
        <v>13</v>
      </c>
      <c r="P10" s="56">
        <v>19</v>
      </c>
      <c r="Q10" s="56">
        <v>50</v>
      </c>
      <c r="R10" s="54">
        <v>64</v>
      </c>
      <c r="S10" s="58"/>
    </row>
    <row r="11" spans="2:19" ht="38.25" x14ac:dyDescent="0.2">
      <c r="B11" s="57"/>
      <c r="C11" s="55" t="s">
        <v>35</v>
      </c>
      <c r="D11" s="55">
        <f t="shared" si="0"/>
        <v>9</v>
      </c>
      <c r="E11" s="55">
        <f t="shared" si="1"/>
        <v>117</v>
      </c>
      <c r="F11" s="56">
        <v>0</v>
      </c>
      <c r="G11" s="56">
        <v>0</v>
      </c>
      <c r="H11" s="56">
        <v>2</v>
      </c>
      <c r="I11" s="56">
        <v>0</v>
      </c>
      <c r="J11" s="56">
        <v>27</v>
      </c>
      <c r="K11" s="56">
        <v>29</v>
      </c>
      <c r="L11" s="56">
        <v>0</v>
      </c>
      <c r="M11" s="56">
        <v>3</v>
      </c>
      <c r="N11" s="56">
        <v>4</v>
      </c>
      <c r="O11" s="56">
        <v>11</v>
      </c>
      <c r="P11" s="56">
        <v>79</v>
      </c>
      <c r="Q11" s="56">
        <v>97</v>
      </c>
      <c r="R11" s="54">
        <v>126</v>
      </c>
      <c r="S11" s="58"/>
    </row>
    <row r="12" spans="2:19" ht="19.5" thickBot="1" x14ac:dyDescent="0.25">
      <c r="B12" s="59"/>
      <c r="C12" s="270" t="s">
        <v>36</v>
      </c>
      <c r="D12" s="270"/>
      <c r="E12" s="270"/>
      <c r="F12" s="271"/>
      <c r="G12" s="60">
        <v>25</v>
      </c>
      <c r="H12" s="60">
        <v>217</v>
      </c>
      <c r="I12" s="60">
        <v>186</v>
      </c>
      <c r="J12" s="60">
        <v>49</v>
      </c>
      <c r="K12" s="60">
        <v>253</v>
      </c>
      <c r="L12" s="60">
        <v>730</v>
      </c>
      <c r="M12" s="60">
        <v>21</v>
      </c>
      <c r="N12" s="60">
        <v>206</v>
      </c>
      <c r="O12" s="60">
        <v>227</v>
      </c>
      <c r="P12" s="60">
        <v>109</v>
      </c>
      <c r="Q12" s="60">
        <v>432</v>
      </c>
      <c r="R12" s="60">
        <v>995</v>
      </c>
      <c r="S12" s="61">
        <v>1725</v>
      </c>
    </row>
  </sheetData>
  <mergeCells count="1">
    <mergeCell ref="C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14</vt:i4>
      </vt:variant>
    </vt:vector>
  </HeadingPairs>
  <TitlesOfParts>
    <vt:vector size="25" baseType="lpstr">
      <vt:lpstr>Ark1</vt:lpstr>
      <vt:lpstr>2025</vt:lpstr>
      <vt:lpstr>2024</vt:lpstr>
      <vt:lpstr>2022 forslag</vt:lpstr>
      <vt:lpstr>2021</vt:lpstr>
      <vt:lpstr>2020</vt:lpstr>
      <vt:lpstr>2019</vt:lpstr>
      <vt:lpstr>2018</vt:lpstr>
      <vt:lpstr>2016</vt:lpstr>
      <vt:lpstr>2017</vt:lpstr>
      <vt:lpstr>Ark3</vt:lpstr>
      <vt:lpstr>'2018'!Utskriftsområde</vt:lpstr>
      <vt:lpstr>'2019'!Utskriftsområde</vt:lpstr>
      <vt:lpstr>'2020'!Utskriftsområde</vt:lpstr>
      <vt:lpstr>'2021'!Utskriftsområde</vt:lpstr>
      <vt:lpstr>'2022 forslag'!Utskriftsområde</vt:lpstr>
      <vt:lpstr>'2024'!Utskriftsområde</vt:lpstr>
      <vt:lpstr>'2025'!Utskriftsområde</vt:lpstr>
      <vt:lpstr>'2018'!Utskriftstitler</vt:lpstr>
      <vt:lpstr>'2019'!Utskriftstitler</vt:lpstr>
      <vt:lpstr>'2020'!Utskriftstitler</vt:lpstr>
      <vt:lpstr>'2021'!Utskriftstitler</vt:lpstr>
      <vt:lpstr>'2022 forslag'!Utskriftstitler</vt:lpstr>
      <vt:lpstr>'2024'!Utskriftstitler</vt:lpstr>
      <vt:lpstr>'2025'!Utskriftstitler</vt:lpstr>
    </vt:vector>
  </TitlesOfParts>
  <Company>Statkraft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Hjemmepc</dc:creator>
  <cp:lastModifiedBy>Andreas Rolfsen</cp:lastModifiedBy>
  <cp:lastPrinted>2022-11-29T08:18:17Z</cp:lastPrinted>
  <dcterms:created xsi:type="dcterms:W3CDTF">2000-04-07T08:29:14Z</dcterms:created>
  <dcterms:modified xsi:type="dcterms:W3CDTF">2025-10-07T11:05:41Z</dcterms:modified>
</cp:coreProperties>
</file>